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autoCompressPictures="0"/>
  <mc:AlternateContent xmlns:mc="http://schemas.openxmlformats.org/markup-compatibility/2006">
    <mc:Choice Requires="x15">
      <x15ac:absPath xmlns:x15ac="http://schemas.microsoft.com/office/spreadsheetml/2010/11/ac" url="\\BOB\sys2\Qs9000\Unreleased_QCBD_Documents\"/>
    </mc:Choice>
  </mc:AlternateContent>
  <xr:revisionPtr revIDLastSave="0" documentId="13_ncr:1_{A158EA42-D315-466E-94D4-CD9AB1B4DD46}"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4330" yWindow="2840" windowWidth="28800" windowHeight="1529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C9" i="5"/>
  <c r="AB9" i="5"/>
  <c r="V9" i="5"/>
  <c r="E9" i="5"/>
  <c r="X9" i="5" s="1"/>
  <c r="B9" i="5"/>
  <c r="T9" i="5"/>
  <c r="S9" i="5"/>
  <c r="R9" i="5"/>
  <c r="J9" i="5"/>
  <c r="I9" i="5"/>
  <c r="H9" i="5"/>
  <c r="G9" i="5"/>
  <c r="F9" i="5"/>
  <c r="C8" i="5"/>
  <c r="AB8" i="5"/>
  <c r="V8" i="5"/>
  <c r="E8" i="5"/>
  <c r="X8" i="5" s="1"/>
  <c r="B8" i="5"/>
  <c r="T8" i="5"/>
  <c r="S8" i="5"/>
  <c r="R8" i="5"/>
  <c r="J8" i="5"/>
  <c r="I8" i="5"/>
  <c r="H8" i="5"/>
  <c r="G8" i="5"/>
  <c r="F8" i="5"/>
  <c r="C7" i="5"/>
  <c r="AB7" i="5"/>
  <c r="V7" i="5"/>
  <c r="E7" i="5"/>
  <c r="X7" i="5" s="1"/>
  <c r="B7" i="5"/>
  <c r="T7" i="5"/>
  <c r="S7" i="5"/>
  <c r="R7" i="5"/>
  <c r="J7" i="5"/>
  <c r="I7" i="5"/>
  <c r="H7" i="5"/>
  <c r="G7" i="5"/>
  <c r="F7" i="5"/>
  <c r="C6" i="5"/>
  <c r="AB6" i="5"/>
  <c r="V6" i="5"/>
  <c r="E6" i="5"/>
  <c r="B6" i="5"/>
  <c r="T6" i="5"/>
  <c r="S6" i="5"/>
  <c r="R6" i="5"/>
  <c r="J6" i="5"/>
  <c r="I6" i="5"/>
  <c r="H6" i="5"/>
  <c r="G6" i="5"/>
  <c r="F6" i="5"/>
  <c r="C5" i="5"/>
  <c r="AB5" i="5"/>
  <c r="V5" i="5"/>
  <c r="E5" i="5"/>
  <c r="X5" i="5" s="1"/>
  <c r="B5" i="5"/>
  <c r="T5" i="5"/>
  <c r="S5" i="5"/>
  <c r="R5" i="5"/>
  <c r="J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C2" i="6" s="1"/>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F30" i="6" s="1"/>
  <c r="H30" i="6" s="1"/>
  <c r="B18" i="6"/>
  <c r="F29" i="6" s="1"/>
  <c r="H29" i="6" s="1"/>
  <c r="B17" i="6"/>
  <c r="F39" i="6" s="1"/>
  <c r="B15" i="6"/>
  <c r="B13" i="6"/>
  <c r="B12" i="6"/>
  <c r="B11" i="6"/>
  <c r="G11" i="6" s="1"/>
  <c r="H11" i="6" s="1"/>
  <c r="D11" i="6" s="1"/>
  <c r="B10" i="6"/>
  <c r="B9" i="6"/>
  <c r="B6" i="6"/>
  <c r="B4" i="6"/>
  <c r="O30" i="4"/>
  <c r="P54" i="4"/>
  <c r="B119" i="4" s="1"/>
  <c r="A97" i="6" s="1"/>
  <c r="B137" i="4"/>
  <c r="A111" i="6" s="1"/>
  <c r="B135" i="4"/>
  <c r="A110" i="6" s="1"/>
  <c r="B133" i="4"/>
  <c r="A109" i="6" s="1"/>
  <c r="B131" i="4"/>
  <c r="A108" i="6" s="1"/>
  <c r="B120" i="4"/>
  <c r="A98" i="6"/>
  <c r="B114" i="4"/>
  <c r="A93" i="6" s="1"/>
  <c r="B102" i="4"/>
  <c r="A83" i="6" s="1"/>
  <c r="P53" i="4"/>
  <c r="B90" i="4"/>
  <c r="A72" i="6" s="1"/>
  <c r="B78" i="4"/>
  <c r="A61" i="6"/>
  <c r="B66" i="4"/>
  <c r="A50" i="6" s="1"/>
  <c r="P42" i="4"/>
  <c r="B42" i="4"/>
  <c r="A28"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77" i="4" s="1"/>
  <c r="B113" i="4"/>
  <c r="H101"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C124" i="6" s="1"/>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X13" i="5" s="1"/>
  <c r="B14" i="5"/>
  <c r="V14" i="5"/>
  <c r="E14" i="5"/>
  <c r="X14" i="5" s="1"/>
  <c r="B15" i="5"/>
  <c r="V15" i="5"/>
  <c r="E15" i="5"/>
  <c r="X15" i="5" s="1"/>
  <c r="B16" i="5"/>
  <c r="V16" i="5"/>
  <c r="E16" i="5"/>
  <c r="X16" i="5" s="1"/>
  <c r="B17" i="5"/>
  <c r="V17" i="5"/>
  <c r="E17" i="5"/>
  <c r="X17" i="5" s="1"/>
  <c r="V18" i="5"/>
  <c r="E18" i="5"/>
  <c r="X18" i="5" s="1"/>
  <c r="B19" i="5"/>
  <c r="V19" i="5"/>
  <c r="E19" i="5"/>
  <c r="X19" i="5" s="1"/>
  <c r="B20" i="5"/>
  <c r="V20" i="5"/>
  <c r="E20" i="5"/>
  <c r="X20" i="5" s="1"/>
  <c r="B21" i="5"/>
  <c r="V21" i="5"/>
  <c r="E21" i="5"/>
  <c r="X21" i="5" s="1"/>
  <c r="B22" i="5"/>
  <c r="V22" i="5"/>
  <c r="E22" i="5"/>
  <c r="X22" i="5" s="1"/>
  <c r="B23" i="5"/>
  <c r="V23" i="5"/>
  <c r="E23" i="5"/>
  <c r="X23" i="5" s="1"/>
  <c r="B24" i="5"/>
  <c r="V24" i="5"/>
  <c r="E24" i="5"/>
  <c r="X24" i="5" s="1"/>
  <c r="B25" i="5"/>
  <c r="V25" i="5"/>
  <c r="E25" i="5"/>
  <c r="X25" i="5" s="1"/>
  <c r="B26" i="5"/>
  <c r="V26" i="5"/>
  <c r="E26" i="5"/>
  <c r="X26" i="5" s="1"/>
  <c r="B27" i="5"/>
  <c r="V27" i="5"/>
  <c r="E27" i="5"/>
  <c r="X27" i="5" s="1"/>
  <c r="B28" i="5"/>
  <c r="V28" i="5"/>
  <c r="E28" i="5"/>
  <c r="X28" i="5" s="1"/>
  <c r="B29" i="5"/>
  <c r="V29" i="5"/>
  <c r="E29" i="5"/>
  <c r="X29" i="5" s="1"/>
  <c r="B30" i="5"/>
  <c r="V30" i="5"/>
  <c r="E30" i="5"/>
  <c r="X30" i="5" s="1"/>
  <c r="B31" i="5"/>
  <c r="V31" i="5"/>
  <c r="E31" i="5"/>
  <c r="X31" i="5" s="1"/>
  <c r="B32" i="5"/>
  <c r="V32" i="5"/>
  <c r="E32" i="5"/>
  <c r="X32" i="5" s="1"/>
  <c r="B33" i="5"/>
  <c r="V33" i="5"/>
  <c r="E33" i="5"/>
  <c r="X33" i="5" s="1"/>
  <c r="B34" i="5"/>
  <c r="V34" i="5"/>
  <c r="E34" i="5"/>
  <c r="X34" i="5" s="1"/>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X45" i="5" s="1"/>
  <c r="B46" i="5"/>
  <c r="V46" i="5"/>
  <c r="E46" i="5"/>
  <c r="X46" i="5" s="1"/>
  <c r="B47" i="5"/>
  <c r="V47" i="5"/>
  <c r="E47" i="5"/>
  <c r="X47" i="5" s="1"/>
  <c r="B48" i="5"/>
  <c r="V48" i="5"/>
  <c r="E48" i="5"/>
  <c r="X48" i="5" s="1"/>
  <c r="B49" i="5"/>
  <c r="V49" i="5"/>
  <c r="E49" i="5"/>
  <c r="X49" i="5" s="1"/>
  <c r="B50" i="5"/>
  <c r="V50" i="5"/>
  <c r="E50" i="5"/>
  <c r="X50" i="5" s="1"/>
  <c r="B51" i="5"/>
  <c r="V51" i="5"/>
  <c r="E51" i="5"/>
  <c r="X51" i="5" s="1"/>
  <c r="B52" i="5"/>
  <c r="V52" i="5"/>
  <c r="E52" i="5"/>
  <c r="X52" i="5" s="1"/>
  <c r="B53" i="5"/>
  <c r="V53" i="5"/>
  <c r="E53" i="5"/>
  <c r="X53" i="5" s="1"/>
  <c r="B54" i="5"/>
  <c r="V54" i="5"/>
  <c r="E54" i="5"/>
  <c r="X54" i="5" s="1"/>
  <c r="B55" i="5"/>
  <c r="V55" i="5"/>
  <c r="E55" i="5"/>
  <c r="X55" i="5" s="1"/>
  <c r="B56" i="5"/>
  <c r="V56" i="5"/>
  <c r="E56" i="5"/>
  <c r="X56" i="5" s="1"/>
  <c r="B57" i="5"/>
  <c r="V57" i="5"/>
  <c r="E57" i="5"/>
  <c r="X57" i="5" s="1"/>
  <c r="B58" i="5"/>
  <c r="V58" i="5"/>
  <c r="E58" i="5"/>
  <c r="X58" i="5" s="1"/>
  <c r="B59" i="5"/>
  <c r="V59" i="5"/>
  <c r="E59" i="5"/>
  <c r="X59" i="5" s="1"/>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X91" i="5" s="1"/>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X123" i="5" s="1"/>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X189" i="5" s="1"/>
  <c r="V190" i="5"/>
  <c r="E190" i="5"/>
  <c r="X190" i="5" s="1"/>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X312" i="5" s="1"/>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X380" i="5" s="1"/>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F17" i="6"/>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H7" i="6"/>
  <c r="D7" i="6"/>
  <c r="G9" i="6"/>
  <c r="H9" i="6" s="1"/>
  <c r="D9" i="6" s="1"/>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H19" i="6" s="1"/>
  <c r="D19" i="6" s="1"/>
  <c r="G18" i="6"/>
  <c r="H18" i="6" s="1"/>
  <c r="D18" i="6" s="1"/>
  <c r="J119" i="6"/>
  <c r="I119" i="6"/>
  <c r="J118" i="6"/>
  <c r="I118" i="6"/>
  <c r="J117" i="6"/>
  <c r="I117" i="6"/>
  <c r="J116" i="6"/>
  <c r="I116" i="6"/>
  <c r="J112" i="6"/>
  <c r="I112" i="6"/>
  <c r="G112" i="6"/>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c r="D10" i="6" s="1"/>
  <c r="G13" i="6"/>
  <c r="H13" i="6"/>
  <c r="D13" i="6" s="1"/>
  <c r="F6" i="6"/>
  <c r="G6" i="6"/>
  <c r="H6" i="6"/>
  <c r="G12" i="6"/>
  <c r="H12" i="6" s="1"/>
  <c r="D12" i="6" s="1"/>
  <c r="H14" i="6"/>
  <c r="G15" i="6"/>
  <c r="H15" i="6"/>
  <c r="D15" i="6" s="1"/>
  <c r="H16" i="6"/>
  <c r="I4" i="6"/>
  <c r="C4" i="6" s="1"/>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423" i="5"/>
  <c r="X465" i="5"/>
  <c r="X873" i="5"/>
  <c r="X921" i="5"/>
  <c r="X2277"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AA14" i="4" a="1"/>
  <c r="AA14" i="4"/>
  <c r="AA15" i="4" a="1"/>
  <c r="B31" i="4"/>
  <c r="A18" i="6"/>
  <c r="B32" i="4"/>
  <c r="A19" i="6"/>
  <c r="AA15" i="4"/>
  <c r="B33" i="4"/>
  <c r="A20" i="6"/>
  <c r="F42" i="6"/>
  <c r="F101" i="6" s="1"/>
  <c r="H101" i="6" s="1"/>
  <c r="D101" i="6" s="1"/>
  <c r="F18" i="6"/>
  <c r="F19" i="6"/>
  <c r="F20" i="6"/>
  <c r="H20" i="6"/>
  <c r="D20" i="6" s="1"/>
  <c r="O33" i="4"/>
  <c r="P57" i="4"/>
  <c r="B105" i="4" s="1"/>
  <c r="A86" i="6" s="1"/>
  <c r="B123" i="4"/>
  <c r="A101" i="6"/>
  <c r="O32" i="4"/>
  <c r="P56" i="4"/>
  <c r="B122" i="4" s="1"/>
  <c r="A100" i="6" s="1"/>
  <c r="B104" i="4"/>
  <c r="A85" i="6"/>
  <c r="B93" i="4"/>
  <c r="A75" i="6" s="1"/>
  <c r="B92" i="4"/>
  <c r="A74" i="6"/>
  <c r="B81" i="4"/>
  <c r="A64" i="6" s="1"/>
  <c r="B68" i="4"/>
  <c r="A52" i="6"/>
  <c r="B57" i="4"/>
  <c r="A42" i="6" s="1"/>
  <c r="B56" i="4"/>
  <c r="A41" i="6"/>
  <c r="P45" i="4"/>
  <c r="B45" i="4" s="1"/>
  <c r="A31" i="6" s="1"/>
  <c r="P44" i="4"/>
  <c r="B44" i="4" s="1"/>
  <c r="A30" i="6" s="1"/>
  <c r="A116" i="6"/>
  <c r="G116" i="6"/>
  <c r="F117" i="6"/>
  <c r="H117" i="6" s="1"/>
  <c r="D117" i="6" s="1"/>
  <c r="A117" i="6"/>
  <c r="G117" i="6"/>
  <c r="H42" i="6"/>
  <c r="D42" i="6" s="1"/>
  <c r="F53" i="6"/>
  <c r="F64" i="6" s="1"/>
  <c r="H53" i="6"/>
  <c r="D53" i="6" s="1"/>
  <c r="F31" i="6"/>
  <c r="H31" i="6"/>
  <c r="K117" i="6" s="1"/>
  <c r="D31" i="6"/>
  <c r="A115" i="6"/>
  <c r="G115" i="6"/>
  <c r="O31" i="4"/>
  <c r="P43" i="4"/>
  <c r="B43" i="4"/>
  <c r="A29" i="6"/>
  <c r="P55" i="4"/>
  <c r="B91" i="4" s="1"/>
  <c r="A73" i="6" s="1"/>
  <c r="B55" i="4"/>
  <c r="A40" i="6" s="1"/>
  <c r="B79" i="4"/>
  <c r="A62" i="6" s="1"/>
  <c r="AA16" i="4" a="1"/>
  <c r="AA16" i="4"/>
  <c r="A118" i="6"/>
  <c r="G118" i="6"/>
  <c r="AA17" i="4" a="1"/>
  <c r="AA17" i="4"/>
  <c r="A119" i="6"/>
  <c r="G119" i="6"/>
  <c r="B34" i="4"/>
  <c r="A21" i="6"/>
  <c r="F43" i="6"/>
  <c r="H43" i="6" s="1"/>
  <c r="D43" i="6" s="1"/>
  <c r="F118" i="6"/>
  <c r="H118" i="6"/>
  <c r="D118" i="6" s="1"/>
  <c r="F21" i="6"/>
  <c r="H21" i="6"/>
  <c r="D21" i="6"/>
  <c r="F102" i="6"/>
  <c r="H102" i="6"/>
  <c r="D102" i="6" s="1"/>
  <c r="F32" i="6"/>
  <c r="H32" i="6" s="1"/>
  <c r="O34" i="4"/>
  <c r="P46" i="4"/>
  <c r="B46" i="4"/>
  <c r="A32" i="6" s="1"/>
  <c r="P58" i="4"/>
  <c r="B58" i="4"/>
  <c r="A43" i="6" s="1"/>
  <c r="B70" i="4"/>
  <c r="A54" i="6"/>
  <c r="B82" i="4"/>
  <c r="A65" i="6"/>
  <c r="B94" i="4"/>
  <c r="A76" i="6"/>
  <c r="B106" i="4"/>
  <c r="A87" i="6"/>
  <c r="B124" i="4"/>
  <c r="A102" i="6" s="1"/>
  <c r="B35" i="4"/>
  <c r="O35" i="4"/>
  <c r="P59" i="4"/>
  <c r="B71" i="4" s="1"/>
  <c r="A55" i="6" s="1"/>
  <c r="B125" i="4"/>
  <c r="A103" i="6"/>
  <c r="B107" i="4"/>
  <c r="A88" i="6" s="1"/>
  <c r="B95" i="4"/>
  <c r="A77" i="6"/>
  <c r="B83" i="4"/>
  <c r="A66" i="6" s="1"/>
  <c r="P47" i="4"/>
  <c r="B47" i="4"/>
  <c r="A33" i="6"/>
  <c r="A22" i="6"/>
  <c r="F22" i="6"/>
  <c r="H22" i="6"/>
  <c r="D22" i="6"/>
  <c r="F33" i="6"/>
  <c r="H33" i="6" s="1"/>
  <c r="F44" i="6"/>
  <c r="H44" i="6" s="1"/>
  <c r="D44" i="6" s="1"/>
  <c r="F55" i="6"/>
  <c r="H55" i="6"/>
  <c r="D55" i="6" s="1"/>
  <c r="F66" i="6"/>
  <c r="F77" i="6" s="1"/>
  <c r="H66" i="6"/>
  <c r="D66" i="6" s="1"/>
  <c r="F103" i="6"/>
  <c r="H103" i="6" s="1"/>
  <c r="D103" i="6" s="1"/>
  <c r="F119" i="6"/>
  <c r="H119" i="6" s="1"/>
  <c r="D119" i="6" s="1"/>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77" i="4" s="1"/>
  <c r="A60" i="6" s="1"/>
  <c r="B99" i="4"/>
  <c r="A81" i="6"/>
  <c r="B89" i="4"/>
  <c r="A71" i="6" s="1"/>
  <c r="B87" i="4"/>
  <c r="A70" i="6"/>
  <c r="B75" i="4"/>
  <c r="A59" i="6"/>
  <c r="B63" i="4"/>
  <c r="A48" i="6"/>
  <c r="P51" i="4"/>
  <c r="B51" i="4"/>
  <c r="A37" i="6"/>
  <c r="Q41" i="4"/>
  <c r="B41" i="4" s="1"/>
  <c r="A27" i="6" s="1"/>
  <c r="A26" i="6"/>
  <c r="C15" i="6" l="1"/>
  <c r="K115" i="6"/>
  <c r="D29" i="6"/>
  <c r="K116" i="6"/>
  <c r="D30" i="6"/>
  <c r="F88" i="6"/>
  <c r="H88" i="6" s="1"/>
  <c r="D88" i="6" s="1"/>
  <c r="H77" i="6"/>
  <c r="D77" i="6" s="1"/>
  <c r="H64" i="6"/>
  <c r="D64" i="6" s="1"/>
  <c r="F75" i="6"/>
  <c r="K118" i="6"/>
  <c r="D32" i="6"/>
  <c r="D33" i="6"/>
  <c r="K119" i="6"/>
  <c r="B67" i="4"/>
  <c r="A51" i="6" s="1"/>
  <c r="C21" i="6"/>
  <c r="C102" i="6"/>
  <c r="C118" i="6"/>
  <c r="B101" i="4"/>
  <c r="A82" i="6" s="1"/>
  <c r="F41" i="6"/>
  <c r="C29" i="6"/>
  <c r="C43" i="6"/>
  <c r="C44" i="6"/>
  <c r="B121" i="4"/>
  <c r="A99" i="6" s="1"/>
  <c r="C101" i="6"/>
  <c r="B53" i="4"/>
  <c r="A38" i="6" s="1"/>
  <c r="F40" i="6"/>
  <c r="C31" i="6"/>
  <c r="B59" i="4"/>
  <c r="A44" i="6" s="1"/>
  <c r="B103" i="4"/>
  <c r="A84" i="6" s="1"/>
  <c r="B69" i="4"/>
  <c r="A53" i="6" s="1"/>
  <c r="C18" i="6"/>
  <c r="C77" i="6"/>
  <c r="C22" i="6"/>
  <c r="C53" i="6"/>
  <c r="C32" i="6"/>
  <c r="C19" i="6"/>
  <c r="C119" i="6"/>
  <c r="C30" i="6"/>
  <c r="C55" i="6"/>
  <c r="F54" i="6"/>
  <c r="B80" i="4"/>
  <c r="A63" i="6" s="1"/>
  <c r="C66" i="6"/>
  <c r="C117" i="6"/>
  <c r="C103" i="6"/>
  <c r="C20" i="6"/>
  <c r="C42" i="6"/>
  <c r="C33" i="6"/>
  <c r="F94" i="6"/>
  <c r="F114" i="6"/>
  <c r="F98" i="6"/>
  <c r="H98" i="6" s="1"/>
  <c r="D98" i="6" s="1"/>
  <c r="F50" i="6"/>
  <c r="H39" i="6"/>
  <c r="D39" i="6" s="1"/>
  <c r="C98" i="6"/>
  <c r="C39" i="6"/>
  <c r="G17" i="6"/>
  <c r="H17" i="6" s="1"/>
  <c r="D17" i="6" s="1"/>
  <c r="F28" i="6"/>
  <c r="H28" i="6" s="1"/>
  <c r="B65" i="4"/>
  <c r="A49" i="6" s="1"/>
  <c r="B115" i="4"/>
  <c r="A94" i="6" s="1"/>
  <c r="B54" i="4"/>
  <c r="A39" i="6" s="1"/>
  <c r="B117" i="4"/>
  <c r="A95" i="6" s="1"/>
  <c r="C13" i="6"/>
  <c r="C12" i="6"/>
  <c r="C11" i="6"/>
  <c r="C10" i="6"/>
  <c r="C9" i="6"/>
  <c r="D114" i="4"/>
  <c r="C6" i="6"/>
  <c r="G5" i="6"/>
  <c r="H5" i="6" s="1"/>
  <c r="D5" i="6" s="1"/>
  <c r="C112" i="6"/>
  <c r="G41" i="4"/>
  <c r="G101" i="4"/>
  <c r="G89" i="4"/>
  <c r="G77" i="4"/>
  <c r="G65" i="4"/>
  <c r="G53" i="4"/>
  <c r="X6" i="5"/>
  <c r="G124" i="6" a="1"/>
  <c r="G124" i="6" s="1"/>
  <c r="H124" i="6" s="1"/>
  <c r="D89" i="4"/>
  <c r="D65" i="4"/>
  <c r="D101" i="4"/>
  <c r="D53" i="4"/>
  <c r="D41" i="4"/>
  <c r="F52" i="6" l="1"/>
  <c r="F116" i="6"/>
  <c r="H116" i="6" s="1"/>
  <c r="F100" i="6"/>
  <c r="H100" i="6" s="1"/>
  <c r="H41" i="6"/>
  <c r="F99" i="6"/>
  <c r="H99" i="6" s="1"/>
  <c r="F51" i="6"/>
  <c r="H40" i="6"/>
  <c r="F115" i="6"/>
  <c r="H115" i="6" s="1"/>
  <c r="H54" i="6"/>
  <c r="F65" i="6"/>
  <c r="C88" i="6"/>
  <c r="H75" i="6"/>
  <c r="F86" i="6"/>
  <c r="H86" i="6" s="1"/>
  <c r="C64" i="6"/>
  <c r="B2" i="6"/>
  <c r="H114" i="6"/>
  <c r="D28" i="6"/>
  <c r="K114" i="6"/>
  <c r="F109" i="6"/>
  <c r="H109" i="6" s="1"/>
  <c r="F110" i="6"/>
  <c r="H110" i="6" s="1"/>
  <c r="H94" i="6"/>
  <c r="F95" i="6"/>
  <c r="F111" i="6"/>
  <c r="H111" i="6" s="1"/>
  <c r="F108" i="6"/>
  <c r="H108" i="6" s="1"/>
  <c r="H50" i="6"/>
  <c r="F61" i="6"/>
  <c r="C17" i="6"/>
  <c r="C28" i="6"/>
  <c r="C5" i="6"/>
  <c r="D124" i="6"/>
  <c r="F62" i="6" l="1"/>
  <c r="H51" i="6"/>
  <c r="D99" i="6"/>
  <c r="C99" i="6"/>
  <c r="D41" i="6"/>
  <c r="C41" i="6"/>
  <c r="D116" i="6"/>
  <c r="C116" i="6"/>
  <c r="D75" i="6"/>
  <c r="C75" i="6"/>
  <c r="H65" i="6"/>
  <c r="F76" i="6"/>
  <c r="D54" i="6"/>
  <c r="C54" i="6"/>
  <c r="D115" i="6"/>
  <c r="C115" i="6"/>
  <c r="D40" i="6"/>
  <c r="C40" i="6"/>
  <c r="D100" i="6"/>
  <c r="C100" i="6"/>
  <c r="D86" i="6"/>
  <c r="C86" i="6"/>
  <c r="F63" i="6"/>
  <c r="H52" i="6"/>
  <c r="H61" i="6"/>
  <c r="F72" i="6"/>
  <c r="D50" i="6"/>
  <c r="C50" i="6"/>
  <c r="D108" i="6"/>
  <c r="C108" i="6"/>
  <c r="D111" i="6"/>
  <c r="C111" i="6"/>
  <c r="F96" i="6"/>
  <c r="H96" i="6" s="1"/>
  <c r="H95" i="6"/>
  <c r="D94" i="6"/>
  <c r="C94" i="6"/>
  <c r="D110" i="6"/>
  <c r="C110" i="6"/>
  <c r="D109" i="6"/>
  <c r="C109" i="6"/>
  <c r="D114" i="6"/>
  <c r="C114" i="6"/>
  <c r="D52" i="6" l="1"/>
  <c r="C52" i="6"/>
  <c r="D65" i="6"/>
  <c r="C65" i="6"/>
  <c r="D51" i="6"/>
  <c r="C51" i="6"/>
  <c r="H76" i="6"/>
  <c r="F87" i="6"/>
  <c r="H87" i="6" s="1"/>
  <c r="H63" i="6"/>
  <c r="F74" i="6"/>
  <c r="F73" i="6"/>
  <c r="H62" i="6"/>
  <c r="D95" i="6"/>
  <c r="C95" i="6"/>
  <c r="D96" i="6"/>
  <c r="C96" i="6"/>
  <c r="F83" i="6"/>
  <c r="H83" i="6" s="1"/>
  <c r="H72" i="6"/>
  <c r="D61" i="6"/>
  <c r="C61" i="6"/>
  <c r="D62" i="6" l="1"/>
  <c r="C62" i="6"/>
  <c r="H73" i="6"/>
  <c r="F84" i="6"/>
  <c r="H84" i="6" s="1"/>
  <c r="H74" i="6"/>
  <c r="F85" i="6"/>
  <c r="H85" i="6" s="1"/>
  <c r="D63" i="6"/>
  <c r="C63" i="6"/>
  <c r="D87" i="6"/>
  <c r="C87" i="6"/>
  <c r="D76" i="6"/>
  <c r="C76" i="6"/>
  <c r="D72" i="6"/>
  <c r="C72" i="6"/>
  <c r="D83" i="6"/>
  <c r="C83" i="6"/>
  <c r="D74" i="6" l="1"/>
  <c r="C74" i="6"/>
  <c r="D84" i="6"/>
  <c r="C84" i="6"/>
  <c r="D85" i="6"/>
  <c r="C85" i="6"/>
  <c r="H125" i="6"/>
  <c r="D2" i="6" s="1"/>
  <c r="D73" i="6"/>
  <c r="C7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<sst xmlns="http://schemas.openxmlformats.org/spreadsheetml/2006/main" count="27968" uniqueCount="20061">
  <si>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</si>
  <si>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</si>
  <si>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</si>
  <si>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</si>
  <si>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</si>
  <si>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</si>
  <si>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</si>
  <si>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</si>
  <si>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</si>
  <si>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</si>
  <si>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</si>
  <si>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</si>
  <si>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</si>
  <si>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</si>
  <si>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</si>
  <si>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</si>
  <si>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</si>
  <si>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</si>
  <si>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</si>
  <si>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</si>
  <si>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</si>
  <si>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</si>
  <si>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</si>
  <si>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</si>
  <si>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</si>
  <si>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</si>
  <si>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</si>
  <si>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</si>
  <si>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</si>
  <si>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</si>
  <si>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</si>
  <si>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</si>
  <si>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</si>
  <si>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</si>
  <si>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</si>
  <si>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</si>
  <si>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</si>
  <si>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</si>
  <si>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</si>
  <si>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</si>
  <si>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</si>
  <si>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</si>
  <si>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</si>
  <si>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</si>
  <si>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</si>
  <si>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</si>
  <si>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</si>
  <si>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</si>
  <si>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</si>
  <si>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</si>
  <si>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</si>
  <si>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</si>
  <si>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</si>
  <si>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</si>
  <si>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</si>
  <si>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</si>
  <si>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</si>
  <si>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</si>
  <si>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</si>
  <si>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</si>
  <si>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</si>
  <si>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</si>
  <si>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</si>
  <si>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</si>
  <si>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</si>
  <si>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</si>
  <si>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</si>
  <si>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</si>
  <si>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</si>
  <si>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</si>
  <si>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</si>
  <si>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</si>
  <si>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</si>
  <si>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</si>
  <si>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</si>
  <si>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</si>
  <si>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</si>
  <si>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</si>
  <si>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</si>
  <si>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</si>
  <si>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</si>
  <si>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</si>
  <si>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</si>
  <si>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</si>
  <si>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</si>
  <si>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</si>
  <si>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</si>
  <si>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</si>
  <si>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</si>
  <si>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</si>
  <si>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</si>
  <si>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</si>
  <si>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</si>
  <si>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</si>
  <si>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</si>
  <si>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</si>
  <si>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</si>
  <si>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</si>
  <si>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</si>
  <si>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</si>
  <si>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</si>
  <si>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</si>
  <si>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</si>
  <si>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</si>
  <si>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</si>
  <si>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</si>
  <si>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</si>
  <si>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</si>
  <si>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</si>
  <si>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</si>
  <si>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</si>
  <si>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</si>
  <si>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</si>
  <si>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</si>
  <si>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</si>
  <si>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</si>
  <si>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</si>
  <si>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</si>
  <si>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</si>
  <si>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</si>
  <si>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</si>
  <si>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</si>
  <si>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</si>
  <si>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</si>
  <si>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</si>
  <si>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</si>
  <si>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</si>
  <si>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</si>
  <si>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</si>
  <si>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</si>
  <si>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</si>
  <si>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</si>
  <si>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</si>
  <si>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</si>
  <si>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</si>
  <si>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</si>
  <si>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</si>
  <si>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</si>
  <si>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</si>
  <si>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</si>
  <si>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</si>
  <si>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</si>
  <si>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</si>
  <si>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</si>
  <si>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</si>
  <si>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</si>
  <si>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</si>
  <si>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</si>
  <si>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</si>
  <si>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</si>
  <si>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</si>
  <si>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</si>
  <si>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</si>
  <si>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</si>
  <si>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</si>
  <si>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</si>
  <si>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</si>
  <si>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</si>
  <si>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</si>
  <si>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</si>
  <si>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</si>
  <si>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</si>
  <si>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</si>
  <si>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</si>
  <si>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</si>
  <si>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</si>
  <si>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</si>
  <si>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</si>
  <si>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</si>
  <si>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</si>
  <si>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</si>
  <si>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</si>
  <si>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</si>
  <si>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</si>
  <si>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</si>
  <si>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</si>
  <si>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</si>
  <si>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</si>
  <si>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</si>
  <si>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</si>
  <si>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</si>
  <si>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</si>
  <si>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</si>
  <si>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</si>
  <si>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</si>
  <si>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</si>
  <si>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</si>
  <si>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</si>
  <si>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</si>
  <si>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</si>
  <si>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</si>
  <si>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</si>
  <si>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</si>
  <si>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</si>
  <si>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</si>
  <si>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</si>
  <si>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</si>
  <si>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</si>
  <si>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</si>
  <si>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</si>
  <si>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</si>
  <si>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</si>
  <si>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</si>
  <si>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</si>
  <si>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</si>
  <si>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</si>
  <si>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</si>
  <si>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</si>
  <si>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</si>
  <si>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</si>
  <si>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</si>
  <si>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</si>
  <si>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</si>
  <si>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</si>
  <si>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</si>
  <si>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</si>
  <si>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</si>
  <si>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</si>
  <si>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</si>
  <si>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</si>
  <si>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</si>
  <si>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</si>
  <si>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</si>
  <si>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</si>
  <si>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</si>
  <si>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</si>
  <si>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</si>
  <si>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</si>
  <si>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</si>
  <si>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</si>
  <si>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</si>
  <si>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</si>
  <si>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</si>
  <si>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</si>
  <si>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</si>
  <si>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</si>
  <si>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</si>
  <si>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</si>
  <si>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</si>
  <si>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</si>
  <si>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</si>
  <si>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</si>
  <si>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</si>
  <si>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</si>
  <si>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</si>
  <si>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</si>
  <si>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</si>
  <si>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</si>
  <si>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</si>
  <si>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</si>
  <si>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</si>
  <si>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</si>
  <si>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</si>
  <si>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</si>
  <si>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</si>
  <si>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</si>
  <si>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</si>
  <si>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</si>
  <si>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</si>
  <si>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</si>
  <si>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</si>
  <si>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</si>
  <si>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</si>
  <si>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</si>
  <si>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</si>
  <si>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</si>
  <si>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</si>
  <si>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</si>
  <si>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</si>
  <si>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</si>
  <si>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</si>
  <si>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</si>
  <si>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</si>
  <si>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</si>
  <si>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</si>
  <si>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</si>
  <si>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</si>
  <si>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</si>
  <si>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</si>
  <si>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</si>
  <si>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</si>
  <si>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</si>
  <si>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</si>
  <si>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</si>
  <si>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</si>
  <si>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</si>
  <si>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</si>
  <si>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</si>
  <si>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</si>
  <si>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</si>
  <si>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</si>
  <si>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</si>
  <si>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</si>
  <si>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</si>
  <si>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</si>
  <si>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</si>
  <si>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</si>
  <si>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</si>
  <si>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</si>
  <si>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</si>
  <si>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</si>
  <si>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</si>
  <si>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</si>
  <si>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</si>
  <si>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</si>
  <si>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</si>
  <si>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</si>
  <si>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</si>
  <si>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</si>
  <si>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</si>
  <si>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</si>
  <si>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</si>
  <si>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</si>
  <si>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</si>
  <si>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</si>
  <si>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</si>
  <si>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</si>
  <si>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</si>
  <si>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</si>
  <si>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</si>
  <si>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</si>
  <si>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</si>
  <si>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</si>
  <si>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</si>
  <si>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</si>
  <si>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</si>
  <si>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</si>
  <si>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</si>
  <si>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</si>
  <si>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</si>
  <si>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</si>
  <si>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</si>
  <si>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</si>
  <si>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</si>
  <si>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</si>
  <si>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</si>
  <si>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</si>
  <si>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</si>
  <si>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</si>
  <si>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</si>
  <si>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</si>
  <si>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</si>
  <si>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</si>
  <si>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</si>
  <si>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</si>
  <si>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</si>
  <si>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</si>
  <si>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</si>
  <si>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</si>
  <si>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</si>
  <si>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</si>
  <si>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</si>
  <si>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</si>
  <si>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</si>
  <si>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</si>
  <si>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</si>
  <si>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</si>
  <si>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</si>
  <si>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</si>
  <si>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</si>
  <si>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</si>
  <si>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</si>
  <si>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</si>
  <si>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</si>
  <si>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</si>
  <si>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</si>
  <si>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</si>
  <si>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</si>
  <si>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</si>
  <si>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</si>
  <si>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</si>
  <si>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</si>
  <si>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</si>
  <si>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</si>
  <si>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</si>
  <si>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</si>
  <si>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</si>
  <si>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</si>
  <si>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</si>
  <si>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</si>
  <si>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</si>
  <si>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</si>
  <si>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</si>
  <si>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</si>
  <si>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</si>
  <si>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</si>
  <si>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</si>
  <si>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</si>
  <si>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</si>
  <si>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</si>
  <si>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</si>
  <si>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</si>
  <si>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</si>
  <si>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</si>
  <si>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</si>
  <si>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</si>
  <si>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</si>
  <si>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</si>
  <si>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</si>
  <si>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</si>
  <si>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</si>
  <si>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</si>
  <si>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</si>
  <si>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</si>
  <si>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</si>
  <si>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</si>
  <si>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</si>
  <si>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</si>
  <si>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</si>
  <si>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</si>
  <si>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</si>
  <si>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</si>
  <si>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</si>
  <si>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</si>
  <si>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</si>
  <si>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</si>
  <si>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</si>
  <si>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</si>
  <si>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</si>
  <si>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</si>
  <si>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</si>
  <si>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</si>
  <si>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</si>
  <si>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</si>
  <si>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</si>
  <si>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</si>
  <si>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</si>
  <si>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</si>
  <si>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</si>
  <si>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</si>
  <si>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</si>
  <si>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</si>
  <si>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</si>
  <si>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</si>
  <si>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</si>
  <si>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</si>
  <si>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</si>
  <si>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</si>
  <si>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</si>
  <si>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</si>
  <si>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</si>
  <si>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</si>
  <si>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</si>
  <si>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</si>
  <si>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</si>
  <si>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</si>
  <si>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</si>
  <si>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</si>
  <si>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</si>
  <si>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</si>
  <si>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</si>
  <si>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</si>
  <si>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</si>
  <si>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</si>
  <si>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</si>
  <si>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</si>
  <si>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</si>
  <si>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</si>
  <si>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</si>
  <si>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</si>
  <si>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</si>
  <si>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</si>
  <si>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</si>
  <si>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</si>
  <si>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</si>
  <si>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</si>
  <si>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</si>
  <si>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</si>
  <si>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</si>
  <si>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</si>
  <si>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</si>
  <si>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</si>
  <si>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</si>
  <si>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</si>
  <si>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</si>
  <si>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</si>
  <si>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</si>
  <si>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</si>
  <si>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</si>
  <si>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</si>
  <si>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</si>
  <si>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</si>
  <si>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</si>
  <si>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</si>
  <si>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</si>
  <si>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</si>
  <si>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</si>
  <si>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</si>
  <si>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</si>
  <si>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</si>
  <si>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</si>
  <si>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</si>
  <si>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</si>
  <si>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</si>
  <si>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</si>
  <si>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</si>
  <si>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</si>
  <si>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</si>
  <si>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</si>
  <si>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</si>
  <si>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</si>
  <si>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</si>
  <si>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</si>
  <si>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</si>
  <si>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</si>
  <si>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</si>
  <si>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</si>
  <si>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</si>
  <si>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</si>
  <si>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</si>
  <si>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</si>
  <si>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</si>
  <si>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</si>
  <si>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</si>
  <si>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</si>
  <si>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</si>
  <si>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</si>
  <si>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</si>
  <si>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</si>
  <si>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</si>
  <si>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</si>
  <si>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</si>
  <si>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</si>
  <si>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</si>
  <si>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</si>
  <si>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</si>
  <si>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</si>
  <si>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</si>
  <si>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</si>
  <si>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</si>
  <si>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</si>
  <si>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</si>
  <si>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</si>
  <si>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</si>
  <si>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</si>
  <si>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</si>
  <si>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</si>
  <si>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</si>
  <si>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</si>
  <si>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</si>
  <si>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</si>
  <si>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</si>
  <si>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</si>
  <si>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</si>
  <si>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</si>
  <si>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</si>
  <si>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</si>
  <si>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</si>
  <si>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</si>
  <si>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</si>
  <si>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</si>
  <si>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</si>
  <si>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</si>
  <si>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</si>
  <si>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</si>
  <si>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</si>
  <si>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</si>
  <si>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</si>
  <si>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</si>
  <si>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</si>
  <si>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</si>
  <si>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</si>
  <si>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</si>
  <si>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</si>
  <si>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</si>
  <si>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</si>
  <si>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</si>
  <si>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</si>
  <si>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</si>
  <si>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</si>
  <si>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</si>
  <si>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</si>
  <si>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</si>
  <si>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</si>
  <si>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</si>
  <si>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</si>
  <si>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</si>
  <si>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</si>
  <si>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</si>
  <si>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</si>
  <si>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</si>
  <si>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</si>
  <si>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</si>
  <si>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</si>
  <si>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</si>
  <si>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</si>
  <si>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</si>
  <si>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</si>
  <si>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</si>
  <si>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</si>
  <si>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</si>
  <si>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</si>
  <si>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</si>
  <si>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</si>
  <si>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</si>
  <si>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</si>
  <si>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</si>
  <si>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</si>
  <si>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</si>
  <si>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</si>
  <si>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</si>
  <si>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</si>
  <si>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</si>
  <si>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</si>
  <si>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</si>
  <si>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</si>
  <si>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</si>
  <si>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</si>
  <si>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</si>
  <si>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</si>
  <si>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</si>
  <si>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</si>
  <si>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</si>
  <si>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</si>
  <si>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</si>
  <si>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</si>
  <si>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</si>
  <si>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</si>
  <si>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</si>
  <si>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</si>
  <si>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</si>
  <si>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</si>
  <si>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</si>
  <si>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</si>
  <si>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</si>
  <si>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</si>
  <si>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</si>
  <si>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</si>
  <si>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</si>
  <si>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</si>
  <si>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</si>
  <si>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</si>
  <si>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</si>
  <si>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</si>
  <si>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</si>
  <si>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</si>
  <si>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</si>
  <si>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</si>
  <si>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</si>
  <si>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</si>
  <si>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</si>
  <si>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</si>
  <si>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</si>
  <si>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</si>
  <si>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</si>
  <si>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</si>
  <si>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</si>
  <si>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</si>
  <si>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</si>
  <si>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</si>
  <si>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</si>
  <si>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</si>
  <si>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</si>
  <si>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</si>
  <si>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</si>
  <si>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</si>
  <si>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</si>
  <si>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</si>
  <si>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</si>
  <si>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</si>
  <si>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</si>
  <si>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</si>
  <si>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</si>
  <si>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</si>
  <si>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</si>
  <si>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</si>
  <si>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</si>
  <si>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</si>
  <si>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</si>
  <si>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</si>
  <si>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</si>
  <si>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</si>
  <si>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</si>
  <si>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</si>
  <si>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</si>
  <si>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</si>
  <si>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</si>
  <si>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</si>
  <si>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</si>
  <si>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</si>
  <si>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</si>
  <si>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</si>
  <si>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</si>
  <si>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</si>
  <si>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</si>
  <si>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</si>
  <si>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</si>
  <si>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</si>
  <si>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</si>
  <si>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</si>
  <si>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</si>
  <si>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</si>
  <si>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</si>
  <si>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</si>
  <si>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</si>
  <si>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</si>
  <si>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</si>
  <si>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</si>
  <si>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</si>
  <si>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</si>
  <si>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</si>
  <si>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</si>
  <si>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</si>
  <si>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</si>
  <si>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</si>
  <si>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</si>
  <si>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</si>
  <si>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</si>
  <si>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</si>
  <si>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</si>
  <si>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</si>
  <si>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</si>
  <si>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</si>
  <si>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</si>
  <si>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</si>
  <si>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</si>
  <si>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</si>
  <si>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</si>
  <si>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</si>
  <si>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</si>
  <si>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</si>
  <si>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</si>
  <si>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</si>
  <si>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</si>
  <si>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</si>
  <si>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</si>
  <si>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</si>
  <si>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</si>
  <si>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</si>
  <si>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</si>
  <si>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</si>
  <si>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</si>
  <si>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</si>
  <si>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</si>
  <si>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</si>
  <si>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</si>
  <si>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</si>
  <si>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</si>
  <si>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</si>
  <si>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</si>
  <si>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</si>
  <si>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</si>
  <si>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</si>
  <si>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</si>
  <si>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</si>
  <si>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</si>
  <si>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</si>
  <si>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</si>
  <si>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</si>
  <si>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</si>
  <si>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</si>
  <si>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</si>
  <si>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</si>
  <si>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</si>
  <si>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</si>
  <si>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</si>
  <si>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</si>
  <si>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</si>
  <si>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</si>
  <si>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</si>
  <si>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</si>
  <si>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</si>
  <si>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</si>
  <si>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</si>
  <si>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</si>
  <si>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</si>
  <si>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</si>
  <si>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</si>
  <si>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</si>
  <si>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</si>
  <si>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</si>
  <si>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</si>
  <si>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</si>
  <si>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</si>
  <si>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</si>
  <si>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</si>
  <si>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</si>
  <si>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</si>
  <si>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</si>
  <si>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</si>
  <si>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</si>
  <si>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</si>
  <si>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</si>
  <si>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</si>
  <si>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</si>
  <si>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</si>
  <si>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</si>
  <si>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</si>
  <si>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</si>
  <si>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</si>
  <si>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</si>
  <si>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</si>
  <si>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</si>
  <si>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</si>
  <si>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</si>
  <si>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</si>
  <si>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</si>
  <si>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</si>
  <si>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</si>
  <si>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</si>
  <si>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</si>
  <si>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</si>
  <si>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</si>
  <si>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</si>
  <si>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</si>
  <si>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</si>
  <si>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</si>
  <si>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</si>
  <si>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</si>
  <si>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</si>
  <si>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</si>
  <si>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</si>
  <si>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</si>
  <si>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</si>
  <si>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</si>
  <si>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</si>
  <si>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</si>
  <si>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</si>
  <si>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</si>
  <si>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</si>
  <si>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</si>
  <si>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</si>
  <si>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</si>
  <si>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</si>
  <si>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</si>
  <si>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</si>
  <si>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</si>
  <si>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</si>
  <si>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</si>
  <si>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</si>
  <si>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</si>
  <si>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</si>
  <si>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</si>
  <si>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</si>
  <si>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</si>
  <si>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</si>
  <si>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</si>
  <si>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</si>
  <si>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</si>
  <si>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</si>
  <si>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</si>
  <si>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</si>
  <si>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</si>
  <si>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</si>
  <si>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</si>
  <si>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</si>
  <si>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</si>
  <si>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</si>
  <si>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</si>
  <si>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</si>
  <si>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</si>
  <si>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</si>
  <si>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</si>
  <si>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</si>
  <si>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</si>
  <si>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</si>
  <si>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</si>
  <si>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</si>
  <si>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</si>
  <si>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</si>
  <si>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</si>
  <si>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</si>
  <si>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</si>
  <si>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</si>
  <si>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</si>
  <si>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</si>
  <si>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</si>
  <si>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</si>
  <si>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</si>
  <si>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</si>
  <si>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</si>
  <si>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</si>
  <si>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</si>
  <si>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</si>
  <si>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</si>
  <si>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</si>
  <si>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</si>
  <si>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</si>
  <si>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</si>
  <si>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</si>
  <si>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</si>
  <si>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</si>
  <si>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</si>
  <si>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</si>
  <si>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</si>
  <si>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</si>
  <si>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</si>
  <si>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</si>
  <si>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</si>
  <si>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</si>
  <si>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</si>
  <si>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</si>
  <si>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</si>
  <si>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</si>
  <si>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</si>
  <si>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</si>
  <si>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</si>
  <si>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</si>
  <si>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</si>
  <si>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</si>
  <si>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</si>
  <si>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</si>
  <si>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</si>
  <si>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</si>
  <si>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</si>
  <si>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</si>
  <si>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</si>
  <si>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</si>
  <si>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</si>
  <si>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</si>
  <si>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</si>
  <si>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</si>
  <si>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</si>
  <si>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</si>
  <si>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</si>
  <si>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</si>
  <si>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</si>
  <si>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</si>
  <si>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</si>
  <si>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</si>
  <si>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</si>
  <si>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</si>
  <si>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</si>
  <si>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</si>
  <si>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</si>
  <si>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</si>
  <si>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</si>
  <si>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</si>
  <si>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</si>
  <si>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</si>
  <si>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</si>
  <si>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</si>
  <si>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</si>
  <si>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</si>
  <si>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</si>
  <si>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</si>
  <si>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</si>
  <si>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</si>
  <si>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</si>
  <si>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</si>
  <si>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</si>
  <si>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</si>
  <si>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</si>
  <si>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</si>
  <si>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</si>
  <si>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</si>
  <si>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</si>
  <si>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</si>
  <si>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</si>
  <si>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</si>
  <si>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</si>
  <si>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</si>
  <si>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</si>
  <si>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</si>
  <si>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</si>
  <si>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</si>
  <si>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</si>
  <si>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</si>
  <si>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</si>
  <si>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</si>
  <si>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</si>
  <si>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</si>
  <si>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</si>
  <si>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</si>
  <si>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</si>
  <si>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</si>
  <si>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</si>
  <si>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</si>
  <si>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</si>
  <si>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</si>
  <si>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</si>
  <si>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</si>
  <si>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</si>
  <si>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</si>
  <si>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</si>
  <si>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</si>
  <si>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</si>
  <si>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</si>
  <si>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</si>
  <si>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</si>
  <si>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</si>
  <si>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</si>
  <si>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</si>
  <si>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</si>
  <si>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</si>
  <si>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</si>
  <si>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</si>
  <si>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</si>
  <si>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</si>
  <si>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</si>
  <si>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</si>
  <si>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</si>
  <si>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</si>
  <si>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</si>
  <si>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</si>
  <si>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</si>
  <si>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</si>
  <si>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</si>
  <si>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</si>
  <si>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</si>
  <si>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</si>
  <si>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</si>
  <si>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</si>
  <si>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</si>
  <si>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</si>
  <si>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</si>
  <si>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</si>
  <si>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</si>
  <si>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</si>
  <si>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</si>
  <si>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</si>
  <si>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</si>
  <si>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</si>
  <si>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</si>
  <si>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</si>
  <si>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</si>
  <si>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</si>
  <si>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</si>
  <si>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</si>
  <si>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</si>
  <si>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</si>
  <si>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</si>
  <si>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</si>
  <si>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</si>
  <si>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</si>
  <si>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</si>
  <si>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</si>
  <si>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</si>
  <si>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</si>
  <si>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</si>
  <si>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</si>
  <si>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</si>
  <si>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</si>
  <si>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</si>
  <si>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</si>
  <si>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</si>
  <si>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</si>
  <si>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</si>
  <si>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</si>
  <si>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</si>
  <si>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</si>
  <si>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</si>
  <si>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</si>
  <si>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</si>
  <si>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</si>
  <si>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</si>
  <si>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</si>
  <si>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</si>
  <si>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</si>
  <si>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</si>
  <si>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</si>
  <si>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</si>
  <si>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</si>
  <si>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</si>
  <si>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</si>
  <si>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</si>
  <si>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</si>
  <si>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</si>
  <si>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</si>
  <si>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</si>
  <si>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</si>
  <si>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</si>
  <si>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</si>
  <si>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</si>
  <si>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</si>
  <si>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</si>
  <si>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</si>
  <si>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</si>
  <si>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</si>
  <si>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</si>
  <si>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</si>
  <si>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</si>
  <si>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</si>
  <si>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</si>
  <si>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</si>
  <si>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</si>
  <si>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</si>
  <si>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</si>
  <si>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</si>
  <si>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</si>
  <si>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</si>
  <si>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</si>
  <si>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</si>
  <si>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</si>
  <si>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</si>
  <si>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</si>
  <si>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</si>
  <si>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</si>
  <si>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</si>
  <si>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</si>
  <si>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</si>
  <si>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</si>
  <si>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</si>
  <si>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</si>
  <si>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</si>
  <si>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</si>
  <si>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</si>
  <si>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</si>
  <si>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</si>
  <si>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</si>
  <si>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</si>
  <si>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</si>
  <si>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</si>
  <si>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</si>
  <si>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</si>
  <si>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</si>
  <si>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</si>
  <si>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</si>
  <si>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</si>
  <si>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</si>
  <si>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</si>
  <si>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</si>
  <si>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</si>
  <si>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</si>
  <si>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</si>
  <si>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</si>
  <si>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</si>
  <si>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</si>
  <si>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</si>
  <si>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</si>
  <si>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</si>
  <si>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</si>
  <si>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</si>
  <si>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</si>
  <si>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</si>
  <si>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</si>
  <si>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</si>
  <si>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</si>
  <si>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</si>
  <si>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</si>
  <si>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</si>
  <si>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</si>
  <si>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</si>
  <si>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</si>
  <si>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</si>
  <si>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</si>
  <si>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</si>
  <si>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</si>
  <si>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</si>
  <si>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</si>
  <si>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</si>
  <si>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</si>
  <si>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</si>
  <si>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</si>
  <si>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</si>
  <si>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</si>
  <si>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</si>
  <si>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</si>
  <si>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</si>
  <si>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</si>
  <si>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</si>
  <si>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</si>
  <si>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</si>
  <si>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</si>
  <si>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</si>
  <si>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</si>
  <si>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</si>
  <si>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</si>
  <si>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</si>
  <si>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</si>
  <si>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</si>
  <si>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</si>
  <si>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</si>
  <si>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</si>
  <si>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</si>
  <si>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</si>
  <si>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</si>
  <si>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</si>
  <si>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</si>
  <si>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</si>
  <si>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</si>
  <si>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</si>
  <si>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</si>
  <si>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</si>
  <si>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</si>
  <si>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</si>
  <si>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</si>
  <si>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</si>
  <si>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</si>
  <si>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</si>
  <si>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</si>
  <si>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</si>
  <si>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</si>
  <si>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</si>
  <si>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</si>
  <si>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</si>
  <si>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</si>
  <si>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</si>
  <si>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</si>
  <si>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</si>
  <si>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</si>
  <si>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</si>
  <si>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</si>
  <si>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</si>
  <si>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</si>
  <si>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</si>
  <si>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</si>
  <si>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</si>
  <si>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</si>
  <si>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</si>
  <si>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</si>
  <si>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</si>
  <si>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</si>
  <si>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</si>
  <si>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</si>
  <si>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</si>
  <si>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</si>
  <si>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</si>
  <si>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</si>
  <si>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</si>
  <si>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</si>
  <si>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</si>
  <si>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</si>
  <si>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</si>
  <si>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</si>
  <si>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</si>
  <si>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</si>
  <si>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</si>
  <si>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</si>
  <si>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</si>
  <si>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</si>
  <si>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</si>
  <si>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</si>
  <si>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</si>
  <si>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</si>
  <si>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</si>
  <si>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</si>
  <si>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</si>
  <si>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</si>
  <si>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</si>
  <si>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</si>
  <si>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</si>
  <si>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</si>
  <si>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</si>
  <si>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</si>
  <si>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</si>
  <si>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</si>
  <si>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</si>
  <si>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</si>
  <si>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</si>
  <si>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</si>
  <si>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</si>
  <si>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</si>
  <si>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</si>
  <si>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</si>
  <si>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</si>
  <si>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</si>
  <si>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</si>
  <si>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</si>
  <si>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</si>
  <si>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</si>
  <si>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</si>
  <si>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</si>
  <si>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</si>
  <si>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</si>
  <si>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</si>
  <si>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</si>
  <si>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</si>
  <si>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</si>
  <si>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</si>
  <si>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</si>
  <si>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</si>
  <si>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</si>
  <si>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</si>
  <si>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</si>
  <si>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</si>
  <si>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</si>
  <si>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</si>
  <si>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</si>
  <si>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</si>
  <si>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</si>
  <si>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</si>
  <si>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</si>
  <si>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</si>
  <si>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</si>
  <si>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</si>
  <si>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</si>
  <si>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</si>
  <si>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</si>
  <si>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</si>
  <si>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</si>
  <si>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</si>
  <si>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</si>
  <si>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</si>
  <si>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</si>
  <si>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</si>
  <si>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</si>
  <si>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</si>
  <si>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</si>
  <si>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</si>
  <si>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</si>
  <si>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</si>
  <si>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</si>
  <si>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</si>
  <si>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</si>
  <si>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</si>
  <si>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</si>
  <si>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</si>
  <si>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</si>
  <si>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</si>
  <si>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</si>
  <si>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</si>
  <si>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</si>
  <si>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</si>
  <si>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</si>
  <si>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</si>
  <si>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</si>
  <si>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</si>
  <si>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</si>
  <si>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</si>
  <si>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</si>
  <si>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</si>
  <si>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</si>
  <si>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</si>
  <si>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</si>
  <si>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</si>
  <si>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</si>
  <si>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</si>
  <si>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</si>
  <si>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</si>
  <si>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</si>
  <si>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</si>
  <si>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</si>
  <si>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</si>
  <si>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</si>
  <si>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</si>
  <si>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</si>
  <si>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</si>
  <si>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</si>
  <si>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</si>
  <si>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</si>
  <si>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</si>
  <si>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</si>
  <si>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</si>
  <si>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</si>
  <si>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</si>
  <si>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</si>
  <si>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</si>
  <si>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</si>
  <si>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</si>
  <si>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</si>
  <si>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</si>
  <si>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</si>
  <si>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</si>
  <si>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</si>
  <si>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</si>
  <si>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</si>
  <si>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</si>
  <si>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</si>
  <si>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</si>
  <si>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</si>
  <si>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</si>
  <si>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</si>
  <si>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</si>
  <si>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</si>
  <si>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</si>
  <si>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</si>
  <si>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</si>
  <si>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</si>
  <si>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</si>
  <si>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</si>
  <si>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</si>
  <si>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</si>
  <si>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</si>
  <si>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</si>
  <si>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</si>
  <si>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</si>
  <si>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</si>
  <si>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</si>
  <si>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</si>
  <si>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</si>
  <si>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</si>
  <si>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</si>
  <si>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</si>
  <si>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</si>
  <si>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</si>
  <si>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</si>
  <si>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</si>
  <si>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</si>
  <si>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</si>
  <si>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</si>
  <si>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</si>
  <si>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</si>
  <si>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</si>
  <si>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</si>
  <si>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</si>
  <si>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</si>
  <si>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</si>
  <si>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</si>
  <si>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</si>
  <si>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</si>
  <si>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</si>
  <si>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</si>
  <si>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</si>
  <si>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</si>
  <si>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</si>
  <si>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</si>
  <si>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</si>
  <si>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</si>
  <si>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</si>
  <si>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</si>
  <si>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</si>
  <si>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</si>
  <si>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</si>
  <si>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</si>
  <si>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</si>
  <si>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</si>
  <si>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</si>
  <si>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</si>
  <si>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</si>
  <si>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</si>
  <si>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</si>
  <si>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</si>
  <si>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</si>
  <si>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</si>
  <si>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</si>
  <si>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</si>
  <si>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</si>
  <si>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</si>
  <si>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</si>
  <si>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</si>
  <si>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</si>
  <si>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</si>
  <si>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</si>
  <si>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</si>
  <si>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</si>
  <si>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</si>
  <si>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</si>
  <si>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</si>
  <si>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</si>
  <si>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</si>
  <si>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</si>
  <si>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</si>
  <si>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</si>
  <si>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</si>
  <si>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</si>
  <si>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</si>
  <si>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</si>
  <si>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</si>
  <si>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</si>
  <si>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</si>
  <si>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</si>
  <si>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</si>
  <si>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</si>
  <si>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</si>
  <si>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</si>
  <si>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</si>
  <si>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</si>
  <si>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</si>
  <si>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</si>
  <si>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</si>
  <si>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</si>
  <si>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</si>
  <si>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</si>
  <si>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</si>
  <si>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</si>
  <si>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</si>
  <si>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</si>
  <si>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</si>
  <si>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</si>
  <si>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</si>
  <si>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</si>
  <si>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</si>
  <si>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</si>
  <si>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</si>
  <si>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</si>
  <si>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</si>
  <si>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</si>
  <si>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</si>
  <si>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</si>
  <si>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</si>
  <si>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</si>
  <si>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</si>
  <si>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</si>
  <si>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</si>
  <si>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</si>
  <si>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</si>
  <si>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</si>
  <si>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</si>
  <si>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</si>
  <si>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</si>
  <si>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</si>
  <si>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</si>
  <si>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</si>
  <si>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</si>
  <si>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</si>
  <si>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</si>
  <si>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</si>
  <si>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</si>
  <si>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</si>
  <si>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</si>
  <si>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</si>
  <si>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</si>
  <si>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</si>
  <si>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</si>
  <si>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</si>
  <si>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</si>
  <si>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</si>
  <si>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</si>
  <si>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</si>
  <si>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</si>
  <si>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</si>
  <si>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</si>
  <si>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</si>
  <si>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</si>
  <si>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</si>
  <si>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</si>
  <si>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</si>
  <si>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</si>
  <si>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</si>
  <si>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</si>
  <si>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</si>
  <si>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</si>
  <si>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</si>
  <si>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</si>
  <si>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</si>
  <si>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</si>
  <si>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</si>
  <si>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</si>
  <si>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</si>
  <si>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</si>
  <si>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</si>
  <si>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</si>
  <si>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</si>
  <si>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</si>
  <si>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</si>
  <si>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</si>
  <si>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</si>
  <si>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</si>
  <si>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</si>
  <si>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</si>
  <si>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</si>
  <si>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</si>
  <si>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</si>
  <si>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</si>
  <si>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</si>
  <si>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</si>
  <si>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</si>
  <si>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</si>
  <si>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</si>
  <si>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</si>
  <si>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</si>
  <si>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</si>
  <si>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</si>
  <si>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</si>
  <si>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</si>
  <si>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</si>
  <si>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</si>
  <si>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</si>
  <si>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</si>
  <si>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</si>
  <si>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</si>
  <si>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</si>
  <si>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</si>
  <si>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</si>
  <si>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</si>
  <si>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</si>
  <si>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</si>
  <si>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</si>
  <si>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</si>
  <si>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</si>
  <si>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</si>
  <si>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</si>
  <si>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</si>
  <si>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</si>
  <si>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</si>
  <si>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</si>
  <si>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</si>
  <si>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</si>
  <si>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</si>
  <si>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</si>
  <si>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</si>
  <si>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</si>
  <si>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</si>
  <si>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</si>
  <si>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</si>
  <si>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</si>
  <si>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</si>
  <si>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</si>
  <si>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</si>
  <si>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</si>
  <si>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</si>
  <si>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</si>
  <si>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</si>
  <si>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</si>
  <si>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</si>
  <si>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</si>
  <si>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</si>
  <si>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</si>
  <si>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</si>
  <si>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</si>
  <si>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</si>
  <si>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</si>
  <si>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</si>
  <si>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</si>
  <si>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</si>
  <si>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</si>
  <si>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</si>
  <si>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</si>
  <si>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</si>
  <si>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</si>
  <si>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</si>
  <si>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</si>
  <si>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</si>
  <si>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</si>
  <si>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</si>
  <si>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</si>
  <si>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</si>
  <si>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</si>
  <si>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</si>
  <si>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</si>
  <si>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</si>
  <si>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</si>
  <si>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</si>
  <si>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</si>
  <si>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</si>
  <si>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</si>
  <si>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</si>
  <si>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</si>
  <si>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</si>
  <si>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</si>
  <si>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</si>
  <si>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</si>
  <si>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</si>
  <si>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</si>
  <si>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</si>
  <si>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</si>
  <si>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</si>
  <si>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</si>
  <si>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</si>
  <si>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</si>
  <si>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</si>
  <si>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</si>
  <si>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</si>
  <si>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</si>
  <si>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</si>
  <si>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</si>
  <si>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</si>
  <si>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</si>
  <si>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</si>
  <si>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</si>
  <si>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</si>
  <si>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</si>
  <si>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</si>
  <si>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</si>
  <si>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</si>
  <si>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</si>
  <si>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</si>
  <si>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</si>
  <si>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</si>
  <si>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</si>
  <si>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</si>
  <si>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</si>
  <si>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</si>
  <si>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</si>
  <si>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</si>
  <si>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</si>
  <si>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</si>
  <si>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</si>
  <si>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</si>
  <si>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</si>
  <si>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</si>
  <si>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</si>
  <si>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</si>
  <si>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</si>
  <si>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</si>
  <si>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</si>
  <si>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</si>
  <si>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</si>
  <si>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</si>
  <si>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</si>
  <si>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</si>
  <si>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</si>
  <si>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</si>
  <si>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</si>
  <si>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</si>
  <si>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</si>
  <si>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</si>
  <si>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</si>
  <si>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</si>
  <si>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</si>
  <si>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</si>
  <si>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</si>
  <si>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</si>
  <si>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</si>
  <si>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</si>
  <si>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</si>
  <si>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</si>
  <si>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</si>
  <si>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</si>
  <si>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</si>
  <si>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</si>
  <si>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</si>
  <si>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</si>
  <si>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</si>
  <si>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</si>
  <si>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</si>
  <si>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</si>
  <si>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</si>
  <si>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</si>
  <si>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</si>
  <si>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</si>
  <si>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</si>
  <si>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</si>
  <si>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</si>
  <si>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</si>
  <si>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</si>
  <si>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</si>
  <si>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</si>
  <si>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</si>
  <si>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</si>
  <si>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</si>
  <si>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</si>
  <si>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</si>
  <si>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</si>
  <si>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</si>
  <si>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</si>
  <si>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</si>
  <si>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</si>
  <si>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</si>
  <si>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</si>
  <si>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</si>
  <si>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</si>
  <si>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</si>
  <si>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</si>
  <si>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</si>
  <si>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</si>
  <si>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</si>
  <si>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</si>
  <si>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</si>
  <si>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</si>
  <si>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</si>
  <si>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</si>
  <si>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</si>
  <si>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</si>
  <si>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</si>
  <si>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</si>
  <si>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</si>
  <si>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</si>
  <si>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</si>
  <si>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</si>
  <si>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</si>
  <si>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</si>
  <si>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</si>
  <si>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</si>
  <si>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</si>
  <si>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</si>
  <si>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</si>
  <si>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</si>
  <si>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</si>
  <si>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</si>
  <si>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</si>
  <si>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</si>
  <si>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</si>
  <si>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</si>
  <si>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</si>
  <si>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</si>
  <si>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</si>
  <si>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</si>
  <si>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</si>
  <si>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</si>
  <si>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</si>
  <si>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</si>
  <si>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</si>
  <si>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</si>
  <si>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</si>
  <si>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</si>
  <si>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</si>
  <si>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</si>
  <si>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</si>
  <si>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</si>
  <si>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</si>
  <si>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</si>
  <si>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</si>
  <si>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</si>
  <si>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</si>
  <si>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</si>
  <si>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</si>
  <si>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</si>
  <si>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</si>
  <si>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</si>
  <si>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</si>
  <si>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</si>
  <si>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</si>
  <si>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</si>
  <si>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</si>
  <si>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</si>
  <si>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</si>
  <si>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</si>
  <si>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</si>
  <si>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</si>
  <si>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</si>
  <si>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</si>
  <si>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</si>
  <si>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</si>
  <si>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</si>
  <si>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</si>
  <si>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</si>
  <si>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</si>
  <si>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</si>
  <si>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</si>
  <si>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</si>
  <si>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</si>
  <si>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</si>
  <si>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</si>
  <si>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</si>
  <si>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</si>
  <si>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</si>
  <si>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</si>
  <si>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</si>
  <si>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</si>
  <si>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</si>
  <si>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</si>
  <si>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</si>
  <si>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</si>
  <si>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</si>
  <si>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</si>
  <si>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</si>
  <si>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</si>
  <si>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</si>
  <si>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</si>
  <si>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</si>
  <si>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</si>
  <si>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</si>
  <si>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</si>
  <si>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</si>
  <si>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</si>
  <si>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</si>
  <si>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</si>
  <si>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</si>
  <si>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</si>
  <si>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</si>
  <si>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</si>
  <si>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</si>
  <si>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</si>
  <si>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</si>
  <si>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</si>
  <si>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</si>
  <si>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</si>
  <si>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</si>
  <si>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</si>
  <si>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</si>
  <si>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</si>
  <si>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</si>
  <si>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</si>
  <si>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</si>
  <si>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</si>
  <si>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</si>
  <si>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</si>
  <si>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</si>
  <si>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</si>
  <si>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</si>
  <si>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</si>
  <si>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</si>
  <si>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</si>
  <si>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</si>
  <si>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</si>
  <si>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</si>
  <si>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</si>
  <si>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</si>
  <si>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</si>
  <si>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</si>
  <si>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</si>
  <si>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</si>
  <si>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</si>
  <si>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</si>
  <si>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</si>
  <si>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</si>
  <si>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</si>
  <si>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</si>
  <si>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</si>
  <si>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</si>
  <si>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</si>
  <si>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</si>
  <si>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</si>
  <si>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</si>
  <si>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</si>
  <si>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</si>
  <si>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</si>
  <si>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</si>
  <si>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</si>
  <si>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</si>
  <si>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</si>
  <si>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</si>
  <si>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</si>
  <si>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</si>
  <si>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</si>
  <si>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</si>
  <si>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</si>
  <si>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</si>
  <si>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</si>
  <si>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</si>
  <si>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</si>
  <si>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</si>
  <si>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</si>
  <si>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</si>
  <si>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</si>
  <si>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</si>
  <si>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</si>
  <si>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</si>
  <si>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</si>
  <si>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</si>
  <si>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</si>
  <si>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</si>
  <si>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</si>
  <si>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</si>
  <si>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</si>
  <si>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</si>
  <si>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</si>
  <si>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</si>
  <si>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</si>
  <si>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</si>
  <si>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</si>
  <si>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</si>
  <si>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</si>
  <si>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</si>
  <si>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</si>
  <si>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</si>
  <si>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</si>
  <si>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</si>
  <si>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</si>
  <si>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</si>
  <si>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</si>
  <si>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</si>
  <si>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</si>
  <si>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</si>
  <si>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</si>
  <si>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</si>
  <si>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</si>
  <si>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</si>
  <si>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</si>
  <si>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</si>
  <si>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</si>
  <si>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</si>
  <si>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</si>
  <si>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</si>
  <si>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</si>
  <si>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</si>
  <si>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</si>
  <si>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</si>
  <si>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</si>
  <si>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</si>
  <si>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</si>
  <si>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</si>
  <si>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</si>
  <si>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</si>
  <si>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</si>
  <si>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</si>
  <si>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</si>
  <si>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</si>
  <si>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</si>
  <si>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</si>
  <si>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</si>
  <si>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</si>
  <si>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</si>
  <si>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</si>
  <si>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</si>
  <si>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</si>
  <si>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</si>
  <si>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</si>
  <si>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</si>
  <si>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</si>
  <si>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</si>
  <si>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</si>
  <si>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</si>
  <si>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</si>
  <si>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</si>
  <si>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</si>
  <si>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</si>
  <si>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</si>
  <si>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</si>
  <si>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</si>
  <si>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</si>
  <si>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</si>
  <si>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</si>
  <si>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</si>
  <si>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</si>
  <si>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</si>
  <si>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</si>
  <si>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</si>
  <si>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</si>
  <si>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</si>
  <si>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</si>
  <si>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</si>
  <si>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</si>
  <si>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</si>
  <si>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</si>
  <si>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</si>
  <si>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</si>
  <si>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</si>
  <si>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</si>
  <si>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</si>
  <si>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</si>
  <si>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</si>
  <si>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</si>
  <si>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</si>
  <si>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</si>
  <si>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</si>
  <si>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</si>
  <si>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</si>
  <si>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</si>
  <si>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</si>
  <si>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</si>
  <si>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</si>
  <si>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</si>
  <si>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</si>
  <si>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</si>
  <si>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</si>
  <si>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</si>
  <si>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</si>
  <si>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</si>
  <si>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</si>
  <si>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</si>
  <si>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</si>
  <si>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</si>
  <si>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</si>
  <si>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</si>
  <si>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</si>
  <si>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</si>
  <si>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</si>
  <si>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</si>
  <si>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</si>
  <si>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</si>
  <si>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</si>
  <si>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</si>
  <si>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</si>
  <si>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</si>
  <si>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</si>
  <si>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</si>
  <si>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</si>
  <si>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</si>
  <si>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</si>
  <si>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</si>
  <si>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</si>
  <si>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</si>
  <si>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</si>
  <si>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</si>
  <si>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</si>
  <si>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</si>
  <si>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</si>
  <si>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</si>
  <si>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</si>
  <si>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</si>
  <si>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</si>
  <si>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</si>
  <si>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</si>
  <si>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</si>
  <si>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</si>
  <si>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</si>
  <si>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</si>
  <si>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</si>
  <si>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</si>
  <si>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</si>
  <si>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</si>
  <si>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</si>
  <si>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</si>
  <si>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</si>
  <si>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</si>
  <si>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</si>
  <si>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</si>
  <si>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</si>
  <si>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</si>
  <si>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</si>
  <si>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</si>
  <si>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</si>
  <si>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</si>
  <si>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</si>
  <si>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</si>
  <si>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</si>
  <si>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</si>
  <si>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</si>
  <si>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</si>
  <si>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</si>
  <si>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</si>
  <si>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</si>
  <si>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</si>
  <si>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</si>
  <si>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</si>
  <si>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</si>
  <si>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</si>
  <si>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</si>
  <si>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</si>
  <si>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</si>
  <si>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</si>
  <si>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</si>
  <si>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</si>
  <si>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</si>
  <si>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</si>
  <si>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</si>
  <si>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</si>
  <si>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</si>
  <si>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</si>
  <si>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</si>
  <si>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</si>
  <si>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</si>
  <si>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</si>
  <si>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</si>
  <si>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</si>
  <si>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</si>
  <si>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</si>
  <si>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</si>
  <si>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</si>
  <si>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</si>
  <si>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</si>
  <si>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</si>
  <si>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</si>
  <si>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</si>
  <si>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</si>
  <si>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</si>
  <si>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</si>
  <si>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</si>
  <si>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</si>
  <si>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</si>
  <si>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</si>
  <si>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</si>
  <si>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</si>
  <si>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</si>
  <si>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</si>
  <si>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</si>
  <si>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</si>
  <si>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</si>
  <si>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</si>
  <si>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</si>
  <si>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</si>
  <si>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</si>
  <si>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</si>
  <si>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</si>
  <si>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</si>
  <si>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</si>
  <si>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</si>
  <si>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</si>
  <si>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</si>
  <si>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</si>
  <si>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</si>
  <si>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</si>
  <si>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</si>
  <si>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</si>
  <si>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</si>
  <si>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</si>
  <si>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</si>
  <si>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</si>
  <si>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</si>
  <si>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</si>
  <si>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</si>
  <si>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</si>
  <si>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</si>
  <si>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</si>
  <si>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</si>
  <si>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</si>
  <si>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</si>
  <si>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</si>
  <si>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</si>
  <si>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</si>
  <si>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</si>
  <si>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</si>
  <si>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</si>
  <si>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</si>
  <si>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</si>
  <si>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</si>
  <si>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</si>
  <si>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</si>
  <si>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</si>
  <si>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</si>
  <si>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</si>
  <si>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</si>
  <si>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</si>
  <si>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</si>
  <si>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</si>
  <si>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</si>
  <si>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</si>
  <si>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</si>
  <si>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</si>
  <si>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</si>
  <si>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</si>
  <si>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</si>
  <si>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</si>
  <si>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</si>
  <si>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</si>
  <si>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</si>
  <si>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</si>
  <si>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</si>
  <si>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</si>
  <si>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</si>
  <si>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</si>
  <si>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</si>
  <si>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</si>
  <si>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</si>
  <si>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</si>
  <si>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</si>
  <si>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</si>
  <si>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</si>
  <si>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</si>
  <si>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</si>
  <si>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</si>
  <si>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</si>
  <si>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</si>
  <si>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</si>
  <si>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</si>
  <si>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</si>
  <si>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</si>
  <si>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</si>
  <si>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</si>
  <si>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</si>
  <si>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</si>
  <si>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</si>
  <si>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</si>
  <si>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</si>
  <si>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</si>
  <si>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</si>
  <si>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</si>
  <si>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</si>
  <si>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</si>
  <si>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</si>
  <si>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</si>
  <si>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</si>
  <si>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</si>
  <si>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</si>
  <si>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</si>
  <si>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</si>
  <si>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</si>
  <si>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</si>
  <si>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</si>
  <si>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</si>
  <si>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</si>
  <si>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</si>
  <si>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</si>
  <si>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</si>
  <si>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</si>
  <si>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</si>
  <si>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</si>
  <si>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</si>
  <si>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</si>
  <si>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</si>
  <si>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</si>
  <si>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</si>
  <si>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</si>
  <si>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</si>
  <si>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</si>
  <si>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</si>
  <si>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</si>
  <si>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</si>
  <si>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</si>
  <si>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</si>
  <si>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</si>
  <si>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</si>
  <si>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</si>
  <si>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</si>
  <si>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</si>
  <si>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</si>
  <si>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</si>
  <si>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</si>
  <si>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</si>
  <si>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</si>
  <si>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</si>
  <si>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</si>
  <si>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</si>
  <si>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</si>
  <si>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</si>
  <si>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</si>
  <si>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</si>
  <si>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</si>
  <si>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</si>
  <si>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</si>
  <si>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</si>
  <si>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</si>
  <si>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</si>
  <si>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</si>
  <si>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</si>
  <si>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</si>
  <si>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</si>
  <si>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</si>
  <si>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</si>
  <si>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</si>
  <si>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</si>
  <si>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</si>
  <si>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</si>
  <si>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</si>
  <si>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</si>
  <si>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</si>
  <si>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</si>
  <si>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</si>
  <si>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</si>
  <si>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</si>
  <si>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</si>
  <si>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</si>
  <si>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</si>
  <si>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</si>
  <si>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</si>
  <si>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</si>
  <si>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</si>
  <si>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</si>
  <si>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</si>
  <si>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</si>
  <si>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</si>
  <si>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</si>
  <si>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</si>
  <si>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</si>
  <si>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</si>
  <si>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</si>
  <si>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</si>
  <si>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</si>
  <si>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</si>
  <si>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</si>
  <si>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</si>
  <si>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</si>
  <si>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</si>
  <si>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</si>
  <si>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</si>
  <si>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</si>
  <si>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</si>
  <si>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</si>
  <si>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</si>
  <si>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</si>
  <si>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</si>
  <si>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</si>
  <si>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</si>
  <si>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</si>
  <si>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</si>
  <si>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</si>
  <si>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</si>
  <si>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</si>
  <si>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</si>
  <si>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</si>
  <si>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</si>
  <si>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</si>
  <si>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</si>
  <si>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</si>
  <si>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</si>
  <si>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</si>
  <si>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</si>
  <si>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</si>
  <si>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</si>
  <si>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</si>
  <si>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</si>
  <si>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</si>
  <si>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</si>
  <si>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</si>
  <si>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</si>
  <si>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</si>
  <si>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</si>
  <si>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</si>
  <si>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</si>
  <si>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</si>
  <si>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</si>
  <si>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</si>
  <si>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</si>
  <si>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</si>
  <si>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</si>
  <si>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</si>
  <si>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</si>
  <si>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</si>
  <si>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</si>
  <si>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</si>
  <si>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</si>
  <si>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</si>
  <si>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</si>
  <si>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</si>
  <si>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</si>
  <si>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</si>
  <si>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</si>
  <si>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</si>
  <si>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</si>
  <si>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</si>
  <si>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</si>
  <si>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</si>
  <si>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</si>
  <si>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</si>
  <si>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</si>
  <si>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</si>
  <si>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</si>
  <si>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</si>
  <si>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</si>
  <si>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</si>
  <si>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</si>
  <si>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</si>
  <si>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</si>
  <si>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</si>
  <si>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</si>
  <si>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</si>
  <si>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</si>
  <si>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</si>
  <si>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</si>
  <si>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</si>
  <si>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</si>
  <si>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</si>
  <si>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</si>
  <si>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</si>
  <si>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</si>
  <si>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</si>
  <si>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</si>
  <si>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</si>
  <si>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</si>
  <si>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</si>
  <si>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</si>
  <si>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</si>
  <si>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</si>
  <si>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</si>
  <si>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</si>
  <si>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</si>
  <si>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</si>
  <si>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</si>
  <si>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</si>
  <si>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</si>
  <si>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</si>
  <si>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</si>
  <si>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</si>
  <si>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</si>
  <si>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</si>
  <si>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</si>
  <si>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</si>
  <si>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</si>
  <si>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</si>
  <si>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</si>
  <si>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</si>
  <si>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</si>
  <si>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</si>
  <si>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</si>
  <si>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</si>
  <si>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</si>
  <si>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</si>
  <si>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</si>
  <si>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</si>
  <si>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</si>
  <si>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</si>
  <si>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</si>
  <si>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</si>
  <si>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</si>
  <si>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</si>
  <si>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</si>
  <si>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</si>
  <si>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</si>
  <si>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</si>
  <si>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</si>
  <si>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</si>
  <si>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</si>
  <si>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</si>
  <si>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</si>
  <si>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</si>
  <si>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</si>
  <si>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</si>
  <si>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</si>
  <si>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</si>
  <si>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</si>
  <si>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</si>
  <si>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</si>
  <si>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</si>
  <si>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</si>
  <si>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</si>
  <si>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</si>
  <si>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</si>
  <si>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</si>
  <si>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</si>
  <si>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</si>
  <si>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</si>
  <si>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</si>
  <si>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</si>
  <si>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</si>
  <si>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</si>
  <si>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</si>
  <si>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</si>
  <si>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</si>
  <si>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</si>
  <si>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</si>
  <si>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</si>
  <si>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</si>
  <si>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</si>
  <si>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</si>
  <si>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</si>
  <si>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</si>
  <si>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</si>
  <si>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</si>
  <si>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</si>
  <si>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</si>
  <si>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</si>
  <si>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</si>
  <si>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</si>
  <si>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</si>
  <si>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</si>
  <si>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</si>
  <si>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</si>
  <si>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</si>
  <si>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</si>
  <si>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</si>
  <si>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</si>
  <si>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</si>
  <si>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</si>
  <si>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</si>
  <si>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</si>
  <si>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</si>
  <si>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</si>
  <si>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</si>
  <si>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</si>
  <si>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</si>
  <si>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</si>
  <si>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</si>
  <si>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</si>
  <si>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</si>
  <si>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</si>
  <si>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</si>
  <si>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</si>
  <si>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</si>
  <si>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</si>
  <si>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</si>
  <si>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</si>
  <si>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</si>
  <si>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</si>
  <si>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</si>
  <si>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</si>
  <si>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</si>
  <si>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</si>
  <si>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</si>
  <si>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</si>
  <si>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</si>
  <si>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</si>
  <si>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</si>
  <si>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</si>
  <si>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</si>
  <si>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</si>
  <si>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</si>
  <si>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</si>
  <si>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</si>
  <si>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</si>
  <si>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</si>
  <si>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</si>
  <si>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</si>
  <si>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</si>
  <si>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</si>
  <si>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</si>
  <si>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</si>
  <si>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</si>
  <si>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</si>
  <si>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</si>
  <si>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</si>
  <si>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</si>
  <si>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</si>
  <si>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</si>
  <si>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</si>
  <si>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</si>
  <si>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</si>
  <si>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</si>
  <si>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</si>
  <si>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</si>
  <si>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</si>
  <si>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</si>
  <si>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</si>
  <si>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</si>
  <si>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</si>
  <si>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</si>
  <si>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</si>
  <si>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</si>
  <si>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</si>
  <si>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</si>
  <si>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</si>
  <si>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</si>
  <si>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</si>
  <si>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</si>
  <si>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</si>
  <si>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</si>
  <si>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</si>
  <si>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</si>
  <si>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</si>
  <si>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</si>
  <si>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</si>
  <si>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</si>
  <si>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</si>
  <si>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</si>
  <si>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</si>
  <si>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</si>
  <si>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</si>
  <si>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</si>
  <si>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</si>
  <si>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</si>
  <si>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</si>
  <si>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</si>
  <si>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</si>
  <si>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</si>
  <si>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</si>
  <si>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</si>
  <si>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</si>
  <si>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</si>
  <si>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</si>
  <si>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</si>
  <si>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</si>
  <si>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</si>
  <si>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</si>
  <si>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</si>
  <si>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</si>
  <si>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</si>
  <si>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</si>
  <si>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</si>
  <si>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</si>
  <si>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</si>
  <si>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</si>
  <si>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</si>
  <si>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</si>
  <si>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</si>
  <si>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</si>
  <si>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</si>
  <si>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</si>
  <si>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</si>
  <si>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</si>
  <si>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</si>
  <si>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</si>
  <si>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</si>
  <si>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</si>
  <si>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</si>
  <si>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</si>
  <si>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</si>
  <si>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</si>
  <si>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</si>
  <si>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</si>
  <si>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</si>
  <si>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</si>
  <si>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</si>
  <si>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</si>
  <si>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</si>
  <si>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</si>
  <si>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</si>
  <si>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</si>
  <si>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</si>
  <si>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</si>
  <si>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</si>
  <si>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</si>
  <si>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</si>
  <si>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</si>
  <si>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</si>
  <si>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</si>
  <si>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</si>
  <si>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</si>
  <si>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</si>
  <si>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</si>
  <si>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</si>
  <si>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</si>
  <si>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</si>
  <si>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</si>
  <si>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</si>
  <si>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</si>
  <si>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</si>
  <si>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</si>
  <si>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</si>
  <si>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</si>
  <si>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</si>
  <si>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</si>
  <si>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</si>
  <si>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</si>
  <si>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</si>
  <si>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</si>
  <si>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</si>
  <si>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</si>
  <si>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</si>
  <si>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</si>
  <si>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</si>
  <si>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</si>
  <si>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</si>
  <si>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</si>
  <si>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</si>
  <si>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</si>
  <si>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</si>
  <si>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</si>
  <si>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</si>
  <si>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</si>
  <si>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</si>
  <si>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</si>
  <si>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</si>
  <si>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</si>
  <si>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</si>
  <si>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</si>
  <si>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</si>
  <si>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</si>
  <si>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</si>
  <si>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</si>
  <si>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</si>
  <si>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</si>
  <si>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</si>
  <si>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</si>
  <si>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</si>
  <si>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</si>
  <si>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</si>
  <si>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</si>
  <si>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</si>
  <si>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</si>
  <si>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</si>
  <si>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</si>
  <si>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</si>
  <si>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</si>
  <si>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</si>
  <si>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</si>
  <si>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</si>
  <si>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</si>
  <si>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</si>
  <si>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</si>
  <si>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</si>
  <si>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</si>
  <si>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</si>
  <si>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</si>
  <si>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</si>
  <si>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</si>
  <si>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</si>
  <si>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</si>
  <si>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</si>
  <si>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</si>
  <si>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</si>
  <si>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</si>
  <si>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</si>
  <si>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</si>
  <si>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</si>
  <si>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</si>
  <si>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</si>
  <si>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</si>
  <si>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</si>
  <si>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</si>
  <si>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</si>
  <si>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</si>
  <si>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</si>
  <si>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</si>
  <si>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</si>
  <si>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</si>
  <si>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</si>
  <si>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</si>
  <si>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</si>
  <si>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</si>
  <si>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</si>
  <si>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</si>
  <si>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</si>
  <si>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</si>
  <si>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</si>
  <si>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</si>
  <si>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</si>
  <si>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</si>
  <si>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</si>
  <si>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</si>
  <si>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</si>
  <si>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</si>
  <si>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</si>
  <si>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</si>
  <si>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</si>
  <si>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</si>
  <si>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</si>
  <si>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</si>
  <si>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</si>
  <si>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</si>
  <si>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</si>
  <si>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</si>
  <si>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</si>
  <si>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</si>
  <si>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</si>
  <si>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</si>
  <si>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</si>
  <si>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</si>
  <si>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</si>
  <si>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</si>
  <si>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</si>
  <si>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</si>
  <si>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</si>
  <si>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</si>
  <si>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</si>
  <si>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</si>
  <si>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</si>
  <si>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</si>
  <si>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</si>
  <si>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</si>
  <si>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</si>
  <si>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</si>
  <si>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</si>
  <si>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</si>
  <si>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</si>
  <si>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</si>
  <si>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</si>
  <si>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</si>
  <si>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</si>
  <si>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</si>
  <si>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</si>
  <si>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</si>
  <si>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</si>
  <si>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</si>
  <si>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</si>
  <si>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</si>
  <si>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</si>
  <si>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</si>
  <si>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</si>
  <si>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</si>
  <si>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</si>
  <si>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</si>
  <si>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</si>
  <si>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</si>
  <si>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</si>
  <si>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</si>
  <si>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</si>
  <si>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</si>
  <si>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</si>
  <si>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</si>
  <si>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</si>
  <si>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</si>
  <si>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</si>
  <si>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</si>
  <si>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</si>
  <si>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</si>
  <si>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</si>
  <si>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</si>
  <si>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</si>
  <si>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</si>
  <si>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</si>
  <si>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</si>
  <si>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</si>
  <si>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</si>
  <si>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</si>
  <si>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</si>
  <si>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</si>
  <si>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</si>
  <si>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</si>
  <si>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</si>
  <si>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</si>
  <si>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</si>
  <si>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</si>
  <si>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</si>
  <si>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</si>
  <si>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</si>
  <si>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</si>
  <si>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</si>
  <si>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</si>
  <si>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</si>
  <si>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</si>
  <si>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</si>
  <si>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</si>
  <si>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</si>
  <si>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</si>
  <si>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</si>
  <si>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</si>
  <si>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</si>
  <si>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</si>
  <si>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</si>
  <si>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</si>
  <si>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</si>
  <si>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</si>
  <si>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</si>
  <si>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</si>
  <si>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</si>
  <si>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</si>
  <si>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</si>
  <si>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</si>
  <si>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</si>
  <si>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</si>
  <si>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</si>
  <si>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</si>
  <si>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</si>
  <si>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</si>
  <si>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</si>
  <si>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</si>
  <si>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</si>
  <si>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</si>
  <si>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</si>
  <si>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</si>
  <si>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</si>
  <si>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</si>
  <si>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</si>
  <si>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</si>
  <si>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</si>
  <si>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</si>
  <si>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</si>
  <si>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</si>
  <si>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</si>
  <si>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</si>
  <si>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</si>
  <si>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</si>
  <si>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</si>
  <si>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</si>
  <si>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</si>
  <si>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</si>
  <si>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</si>
  <si>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</si>
  <si>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</si>
  <si>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</si>
  <si>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</si>
  <si>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</si>
  <si>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</si>
  <si>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</si>
  <si>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</si>
  <si>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</si>
  <si>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</si>
  <si>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</si>
  <si>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</si>
  <si>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</si>
  <si>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</si>
  <si>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</si>
  <si>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</si>
  <si>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</si>
  <si>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</si>
  <si>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</si>
  <si>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</si>
  <si>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</si>
  <si>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</si>
  <si>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</si>
  <si>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</si>
  <si>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</si>
  <si>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</si>
  <si>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</si>
  <si>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</si>
  <si>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</si>
  <si>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</si>
  <si>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</si>
  <si>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</si>
  <si>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</si>
  <si>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</si>
  <si>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</si>
  <si>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</si>
  <si>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</si>
  <si>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</si>
  <si>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</si>
  <si>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</si>
  <si>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</si>
  <si>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</si>
  <si>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</si>
  <si>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</si>
  <si>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</si>
  <si>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</si>
  <si>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</si>
  <si>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</si>
  <si>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</si>
  <si>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</si>
  <si>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</si>
  <si>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</si>
  <si>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</si>
  <si>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</si>
  <si>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</si>
  <si>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</si>
  <si>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</si>
  <si>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</si>
  <si>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</si>
  <si>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</si>
  <si>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</si>
  <si>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</si>
  <si>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</si>
  <si>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</si>
  <si>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</si>
  <si>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</si>
  <si>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</si>
  <si>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</si>
  <si>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</si>
  <si>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</si>
  <si>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</si>
  <si>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</si>
  <si>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</si>
  <si>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</si>
  <si>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</si>
  <si>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</si>
  <si>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</si>
  <si>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</si>
  <si>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</si>
  <si>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</si>
  <si>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</si>
  <si>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</si>
  <si>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</si>
  <si>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</si>
  <si>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</si>
  <si>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</si>
  <si>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</si>
  <si>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</si>
  <si>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</si>
  <si>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</si>
  <si>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</si>
  <si>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</si>
  <si>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</si>
  <si>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</si>
  <si>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</si>
  <si>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</si>
  <si>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</si>
  <si>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</si>
  <si>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</si>
  <si>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</si>
  <si>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</si>
  <si>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</si>
  <si>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</si>
  <si>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</si>
  <si>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</si>
  <si>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</si>
  <si>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</si>
  <si>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</si>
  <si>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</si>
  <si>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</si>
  <si>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</si>
  <si>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</si>
  <si>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</si>
  <si>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</si>
  <si>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</si>
  <si>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</si>
  <si>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</si>
  <si>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</si>
  <si>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</si>
  <si>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</si>
  <si>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</si>
  <si>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</si>
  <si>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</si>
  <si>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</si>
  <si>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</si>
  <si>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</si>
  <si>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</si>
  <si>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</si>
  <si>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</si>
  <si>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</si>
  <si>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</si>
  <si>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</si>
  <si>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</si>
  <si>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</si>
  <si>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</si>
  <si>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</si>
  <si>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</si>
  <si>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</si>
  <si>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</si>
  <si>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</si>
  <si>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</si>
  <si>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</si>
  <si>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</si>
  <si>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</si>
  <si>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</si>
  <si>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</si>
  <si>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</si>
  <si>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</si>
  <si>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</si>
  <si>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</si>
  <si>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</si>
  <si>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</si>
  <si>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</si>
  <si>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</si>
  <si>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</si>
  <si>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</si>
  <si>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</si>
  <si>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</si>
  <si>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</si>
  <si>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</si>
  <si>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</si>
  <si>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</si>
  <si>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</si>
  <si>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</si>
  <si>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</si>
  <si>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</si>
  <si>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</si>
  <si>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</si>
  <si>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</si>
  <si>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</si>
  <si>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</si>
  <si>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</si>
  <si>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</si>
  <si>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</si>
  <si>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</si>
  <si>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</si>
  <si>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</si>
  <si>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</si>
  <si>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</si>
  <si>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</si>
  <si>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</si>
  <si>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</si>
  <si>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</si>
  <si>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</si>
  <si>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</si>
  <si>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</si>
  <si>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</si>
  <si>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</si>
  <si>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</si>
  <si>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</si>
  <si>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</si>
  <si>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</si>
  <si>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</si>
  <si>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</si>
  <si>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</si>
  <si>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</si>
  <si>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</si>
  <si>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</si>
  <si>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</si>
  <si>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</si>
  <si>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</si>
  <si>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</si>
  <si>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</si>
  <si>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</si>
  <si>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</si>
  <si>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</si>
  <si>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</si>
  <si>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</si>
  <si>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</si>
  <si>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</si>
  <si>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</si>
  <si>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</si>
  <si>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</si>
  <si>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</si>
  <si>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</si>
  <si>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</si>
  <si>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</si>
  <si>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</si>
  <si>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</si>
  <si>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</si>
  <si>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</si>
  <si>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</si>
  <si>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</si>
  <si>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</si>
  <si>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</si>
  <si>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</si>
  <si>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</si>
  <si>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</si>
  <si>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</si>
  <si>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</si>
  <si>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</si>
  <si>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</si>
  <si>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</si>
  <si>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</si>
  <si>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</si>
  <si>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</si>
  <si>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</si>
  <si>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</si>
  <si>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</si>
  <si>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</si>
  <si>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</si>
  <si>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</si>
  <si>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</si>
  <si>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</si>
  <si>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</si>
  <si>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</si>
  <si>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</si>
  <si>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</si>
  <si>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</si>
  <si>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</si>
  <si>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</si>
  <si>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</si>
  <si>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</si>
  <si>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</si>
  <si>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</si>
  <si>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</si>
  <si>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</si>
  <si>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</si>
  <si>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</si>
  <si>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</si>
  <si>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</si>
  <si>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</si>
  <si>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</si>
  <si>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</si>
  <si>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</si>
  <si>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</si>
  <si>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</si>
  <si>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</si>
  <si>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</si>
  <si>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</si>
  <si>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</si>
  <si>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</si>
  <si>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</si>
  <si>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</si>
  <si>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</si>
  <si>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</si>
  <si>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</si>
  <si>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</si>
  <si>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</si>
  <si>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</si>
  <si>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</si>
  <si>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</si>
  <si>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</si>
  <si>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</si>
  <si>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</si>
  <si>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</si>
  <si>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</si>
  <si>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</si>
  <si>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</si>
  <si>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</si>
  <si>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</si>
  <si>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</si>
  <si>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</si>
  <si>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</si>
  <si>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</si>
  <si>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</si>
  <si>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</si>
  <si>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</si>
  <si>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</si>
  <si>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</si>
  <si>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</si>
  <si>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</si>
  <si>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</si>
  <si>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</si>
  <si>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</si>
  <si>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</si>
  <si>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</si>
  <si>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</si>
  <si>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</si>
  <si>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</si>
  <si>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</si>
  <si>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</si>
  <si>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</si>
  <si>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</si>
  <si>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</si>
  <si>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</si>
  <si>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</si>
  <si>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</si>
  <si>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</si>
  <si>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</si>
  <si>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</si>
  <si>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</si>
  <si>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</si>
  <si>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</si>
  <si>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</si>
  <si>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</si>
  <si>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</si>
  <si>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</si>
  <si>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</si>
  <si>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</si>
  <si>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</si>
  <si>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</si>
  <si>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</si>
  <si>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</si>
  <si>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</si>
  <si>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</si>
  <si>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</si>
  <si>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</si>
  <si>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</si>
  <si>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</si>
  <si>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</si>
  <si>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</si>
  <si>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</si>
  <si>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</si>
  <si>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</si>
  <si>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</si>
  <si>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</si>
  <si>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</si>
  <si>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</si>
  <si>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</si>
  <si>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</si>
  <si>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</si>
  <si>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</si>
  <si>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</si>
  <si>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</si>
  <si>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</si>
  <si>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</si>
  <si>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</si>
  <si>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</si>
  <si>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</si>
  <si>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</si>
  <si>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</si>
  <si>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</si>
  <si>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</si>
  <si>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</si>
  <si>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</si>
  <si>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</si>
  <si>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</si>
  <si>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</si>
  <si>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</si>
  <si>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</si>
  <si>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</si>
  <si>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</si>
  <si>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</si>
  <si>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</si>
  <si>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</si>
  <si>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</si>
  <si>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</si>
  <si>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</si>
  <si>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</si>
  <si>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</si>
  <si>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</si>
  <si>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</si>
  <si>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</si>
  <si>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</si>
  <si>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</si>
  <si>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</si>
  <si>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</si>
  <si>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</si>
  <si>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</si>
  <si>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</si>
  <si>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</si>
  <si>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</si>
  <si>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</si>
  <si>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</si>
  <si>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</si>
  <si>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</si>
  <si>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</si>
  <si>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</si>
  <si>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</si>
  <si>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</si>
  <si>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</si>
  <si>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</si>
  <si>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</si>
  <si>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</si>
  <si>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</si>
  <si>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</si>
  <si>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</si>
  <si>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</si>
  <si>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</si>
  <si>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</si>
  <si>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</si>
  <si>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</si>
  <si>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</si>
  <si>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</si>
  <si>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</si>
  <si>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</si>
  <si>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</si>
  <si>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</si>
  <si>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</si>
  <si>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</si>
  <si>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</si>
  <si>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</si>
  <si>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</si>
  <si>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</si>
  <si>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</si>
  <si>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</si>
  <si>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</si>
  <si>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</si>
  <si>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</si>
  <si>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</si>
  <si>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</si>
  <si>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</si>
  <si>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</si>
  <si>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</si>
  <si>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</si>
  <si>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</si>
  <si>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</si>
  <si>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</si>
  <si>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</si>
  <si>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</si>
  <si>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</si>
  <si>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</si>
  <si>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</si>
  <si>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</si>
  <si>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</si>
  <si>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</si>
  <si>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</si>
  <si>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</si>
  <si>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</si>
  <si>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</si>
  <si>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</si>
  <si>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</si>
  <si>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</si>
  <si>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</si>
  <si>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</si>
  <si>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</si>
  <si>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</si>
  <si>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</si>
  <si>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</si>
  <si>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</si>
  <si>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</si>
  <si>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</si>
  <si>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</si>
  <si>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</si>
  <si>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</si>
  <si>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</si>
  <si>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</si>
  <si>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</si>
  <si>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</si>
  <si>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</si>
  <si>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</si>
  <si>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</si>
  <si>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</si>
  <si>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</si>
  <si>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</si>
  <si>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</si>
  <si>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</si>
  <si>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</si>
  <si>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</si>
  <si>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</si>
  <si>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</si>
  <si>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</si>
  <si>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</si>
  <si>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</si>
  <si>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</si>
  <si>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</si>
  <si>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</si>
  <si>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</si>
  <si>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</si>
  <si>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</si>
  <si>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</si>
  <si>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</si>
  <si>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</si>
  <si>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</si>
  <si>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</si>
  <si>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</si>
  <si>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</si>
  <si>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</si>
  <si>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</si>
  <si>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</si>
  <si>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</si>
  <si>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</si>
  <si>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</si>
  <si>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</si>
  <si>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</si>
  <si>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</si>
  <si>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</si>
  <si>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</si>
  <si>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</si>
  <si>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</si>
  <si>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</si>
  <si>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</si>
  <si>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</si>
  <si>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</si>
  <si>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</si>
  <si>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</si>
  <si>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</si>
  <si>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</si>
  <si>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</si>
  <si>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</si>
  <si>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</si>
  <si>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</si>
  <si>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</si>
  <si>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</si>
  <si>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</si>
  <si>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</si>
  <si>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</si>
  <si>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</si>
  <si>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</si>
  <si>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</si>
  <si>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</si>
  <si>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</si>
  <si>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</si>
  <si>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</si>
  <si>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</si>
  <si>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</si>
  <si>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</si>
  <si>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</si>
  <si>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</si>
  <si>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</si>
  <si>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</si>
  <si>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</si>
  <si>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</si>
  <si>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</si>
  <si>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</si>
  <si>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</si>
  <si>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</si>
  <si>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</si>
  <si>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</si>
  <si>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</si>
  <si>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</si>
  <si>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</si>
  <si>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</si>
  <si>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</si>
  <si>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</si>
  <si>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</si>
  <si>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</si>
  <si>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</si>
  <si>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</si>
  <si>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</si>
  <si>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</si>
  <si>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</si>
  <si>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</si>
  <si>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</si>
  <si>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</si>
  <si>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</si>
  <si>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</si>
  <si>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</si>
  <si>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</si>
  <si>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</si>
  <si>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</si>
  <si>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</si>
  <si>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</si>
  <si>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</si>
  <si>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</si>
  <si>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</si>
  <si>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</si>
  <si>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</si>
  <si>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</si>
  <si>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</si>
  <si>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</si>
  <si>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</si>
  <si>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</si>
  <si>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</si>
  <si>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</si>
  <si>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</si>
  <si>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</si>
  <si>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</si>
  <si>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</si>
  <si>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</si>
  <si>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</si>
  <si>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</si>
  <si>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</si>
  <si>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</si>
  <si>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</si>
  <si>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</si>
  <si>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</si>
  <si>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</si>
  <si>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</si>
  <si>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</si>
  <si>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</si>
  <si>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</si>
  <si>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</si>
  <si>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</si>
  <si>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</si>
  <si>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</si>
  <si>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</si>
  <si>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</si>
  <si>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</si>
  <si>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</si>
  <si>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</si>
  <si>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</si>
  <si>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</si>
  <si>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</si>
  <si>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</si>
  <si>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</si>
  <si>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</si>
  <si>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</si>
  <si>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</si>
  <si>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</si>
  <si>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</si>
  <si>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</si>
  <si>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</si>
  <si>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</si>
  <si>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</si>
  <si>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</si>
  <si>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</si>
  <si>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</si>
  <si>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</si>
  <si>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</si>
  <si>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</si>
  <si>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</si>
  <si>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</si>
  <si>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</si>
  <si>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</si>
  <si>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</si>
  <si>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</si>
  <si>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</si>
  <si>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</si>
  <si>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</si>
  <si>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</si>
  <si>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</si>
  <si>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</si>
  <si>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</si>
  <si>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</si>
  <si>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</si>
  <si>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</si>
  <si>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</si>
  <si>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</si>
  <si>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</si>
  <si>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</si>
  <si>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</si>
  <si>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</si>
  <si>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</si>
  <si>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</si>
  <si>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</si>
  <si>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</si>
  <si>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</si>
  <si>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</si>
  <si>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</si>
  <si>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</si>
  <si>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</si>
  <si>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</si>
  <si>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</si>
  <si>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</si>
  <si>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</si>
  <si>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</si>
  <si>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</si>
  <si>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</si>
  <si>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</si>
  <si>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</si>
  <si>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</si>
  <si>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</si>
  <si>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</si>
  <si>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</si>
  <si>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</si>
  <si>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</si>
  <si>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</si>
  <si>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</si>
  <si>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</si>
  <si>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</si>
  <si>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</si>
  <si>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</si>
  <si>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</si>
  <si>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</si>
  <si>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</si>
  <si>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</si>
  <si>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</si>
  <si>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</si>
  <si>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</si>
  <si>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</si>
  <si>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</si>
  <si>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</si>
  <si>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</si>
  <si>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</si>
  <si>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</si>
  <si>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</si>
  <si>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</si>
  <si>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</si>
  <si>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</si>
  <si>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</si>
  <si>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</si>
  <si>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</si>
  <si>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</si>
  <si>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</si>
  <si>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</si>
  <si>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</si>
  <si>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</si>
  <si>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</si>
  <si>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</si>
  <si>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</si>
  <si>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</si>
  <si>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</si>
  <si>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</si>
  <si>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</si>
  <si>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</si>
  <si>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</si>
  <si>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</si>
  <si>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</si>
  <si>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</si>
  <si>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</si>
  <si>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</si>
  <si>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</si>
  <si>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</si>
  <si>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</si>
  <si>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</si>
  <si>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</si>
  <si>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</si>
  <si>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</si>
  <si>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</si>
  <si>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</si>
  <si>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</si>
  <si>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</si>
  <si>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</si>
  <si>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</si>
  <si>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</si>
  <si>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</si>
  <si>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</si>
  <si>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</si>
  <si>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</si>
  <si>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</si>
  <si>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</si>
  <si>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</si>
  <si>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</si>
  <si>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</si>
  <si>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</si>
  <si>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</si>
  <si>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</si>
  <si>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</si>
  <si>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</si>
  <si>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</si>
  <si>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</si>
  <si>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</si>
  <si>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</si>
  <si>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</si>
  <si>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</si>
  <si>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</si>
  <si>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</si>
  <si>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</si>
  <si>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</si>
  <si>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</si>
  <si>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</si>
  <si>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</si>
  <si>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</si>
  <si>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</si>
  <si>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</si>
  <si>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</si>
  <si>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</si>
  <si>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</si>
  <si>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</si>
  <si>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</si>
  <si>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</si>
  <si>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</si>
  <si>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</si>
  <si>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</si>
  <si>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</si>
  <si>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</si>
  <si>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</si>
  <si>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</si>
  <si>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</si>
  <si>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</si>
  <si>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</si>
  <si>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</si>
  <si>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</si>
  <si>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</si>
  <si>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</si>
  <si>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</si>
  <si>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</si>
  <si>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</si>
  <si>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</si>
  <si>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</si>
  <si>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</si>
  <si>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</si>
  <si>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</si>
  <si>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</si>
  <si>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</si>
  <si>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</si>
  <si>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</si>
  <si>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</si>
  <si>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</si>
  <si>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</si>
  <si>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</si>
  <si>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</si>
  <si>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</si>
  <si>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</si>
  <si>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</si>
  <si>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</si>
  <si>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</si>
  <si>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</si>
  <si>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</si>
  <si>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</si>
  <si>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</si>
  <si>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</si>
  <si>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</si>
  <si>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</si>
  <si>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</si>
  <si>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</si>
  <si>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</si>
  <si>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</si>
  <si>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</si>
  <si>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</si>
  <si>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</si>
  <si>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</si>
  <si>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</si>
  <si>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</si>
  <si>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</si>
  <si>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</si>
  <si>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</si>
  <si>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</si>
  <si>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</si>
  <si>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</si>
  <si>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</si>
  <si>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</si>
  <si>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</si>
  <si>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</si>
  <si>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</si>
  <si>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</si>
  <si>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</si>
  <si>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</si>
  <si>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</si>
  <si>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</si>
  <si>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</si>
  <si>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</si>
  <si>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</si>
  <si>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</si>
  <si>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</si>
  <si>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</si>
  <si>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</si>
  <si>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</si>
  <si>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</si>
  <si>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</si>
  <si>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</si>
  <si>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</si>
  <si>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</si>
  <si>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</si>
  <si>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</si>
  <si>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</si>
  <si>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</si>
  <si>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</si>
  <si>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</si>
  <si>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</si>
  <si>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</si>
  <si>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</si>
  <si>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</si>
  <si>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</si>
  <si>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</si>
  <si>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</si>
  <si>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</si>
  <si>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</si>
  <si>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</si>
  <si>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</si>
  <si>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</si>
  <si>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</si>
  <si>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</si>
  <si>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</si>
  <si>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</si>
  <si>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</si>
  <si>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</si>
  <si>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</si>
  <si>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</si>
  <si>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</si>
  <si>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</si>
  <si>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</si>
  <si>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</si>
  <si>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</si>
  <si>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</si>
  <si>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</si>
  <si>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</si>
  <si>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</si>
  <si>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</si>
  <si>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</si>
  <si>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</si>
  <si>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</si>
  <si>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</si>
  <si>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</si>
  <si>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</si>
  <si>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</si>
  <si>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</si>
  <si>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</si>
  <si>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</si>
  <si>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</si>
  <si>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</si>
  <si>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</si>
  <si>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</si>
  <si>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</si>
  <si>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</si>
  <si>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</si>
  <si>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</si>
  <si>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</si>
  <si>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</si>
  <si>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</si>
  <si>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</si>
  <si>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</si>
  <si>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</si>
  <si>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</si>
  <si>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</si>
  <si>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</si>
  <si>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</si>
  <si>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</si>
  <si>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</si>
  <si>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</si>
  <si>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</si>
  <si>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</si>
  <si>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</si>
  <si>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</si>
  <si>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</si>
  <si>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</si>
  <si>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</si>
  <si>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</si>
  <si>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</si>
  <si>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</si>
  <si>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</si>
  <si>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</si>
  <si>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</si>
  <si>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</si>
  <si>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</si>
  <si>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</si>
  <si>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</si>
  <si>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</si>
  <si>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</si>
  <si>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</si>
  <si>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</si>
  <si>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</si>
  <si>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</si>
  <si>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</si>
  <si>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</si>
  <si>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</si>
  <si>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</si>
  <si>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</si>
  <si>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</si>
  <si>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</si>
  <si>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</si>
  <si>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</si>
  <si>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</si>
  <si>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</si>
  <si>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</si>
  <si>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</si>
  <si>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</si>
  <si>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</si>
  <si>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</si>
  <si>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</si>
  <si>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</si>
  <si>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</si>
  <si>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</si>
  <si>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</si>
  <si>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</si>
  <si>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</si>
  <si>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</si>
  <si>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</si>
  <si>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</si>
  <si>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</si>
  <si>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</si>
  <si>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</si>
  <si>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</si>
  <si>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</si>
  <si>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</si>
  <si>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</si>
  <si>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</si>
  <si>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</si>
  <si>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</si>
  <si>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</si>
  <si>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</si>
  <si>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</si>
  <si>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</si>
  <si>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</si>
  <si>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</si>
  <si>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</si>
  <si>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</si>
  <si>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</si>
  <si>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</si>
  <si>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</si>
  <si>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</si>
  <si>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</si>
  <si>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</si>
  <si>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</si>
  <si>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</si>
  <si>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</si>
  <si>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</si>
  <si>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</si>
  <si>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</si>
  <si>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</si>
  <si>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</si>
  <si>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</si>
  <si>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</si>
  <si>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</si>
  <si>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</si>
  <si>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</si>
  <si>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</si>
  <si>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</si>
  <si>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</si>
  <si>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</si>
  <si>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</si>
  <si>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</si>
  <si>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</si>
  <si>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</si>
  <si>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</si>
  <si>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</si>
  <si>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</si>
  <si>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</si>
  <si>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</si>
  <si>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</si>
  <si>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</si>
  <si>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</si>
  <si>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</si>
  <si>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</si>
  <si>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</si>
  <si>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</si>
  <si>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</si>
  <si>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</si>
  <si>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</si>
  <si>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</si>
  <si>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</si>
  <si>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</si>
  <si>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</si>
  <si>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</si>
  <si>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</si>
  <si>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</si>
  <si>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</si>
  <si>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</si>
  <si>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</si>
  <si>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</si>
  <si>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</si>
  <si>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</si>
  <si>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</si>
  <si>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</si>
  <si>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</si>
  <si>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</si>
  <si>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</si>
  <si>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</si>
  <si>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</si>
  <si>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</si>
  <si>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</si>
  <si>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</si>
  <si>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</si>
  <si>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</si>
  <si>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</si>
  <si>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</si>
  <si>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</si>
  <si>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</si>
  <si>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</si>
  <si>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</si>
  <si>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</si>
  <si>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</si>
  <si>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</si>
  <si>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</si>
  <si>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</si>
  <si>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</si>
  <si>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</si>
  <si>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</si>
  <si>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</si>
  <si>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</si>
  <si>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</si>
  <si>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</si>
  <si>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</si>
  <si>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</si>
  <si>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</si>
  <si>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</si>
  <si>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</si>
  <si>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</si>
  <si>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</si>
  <si>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</si>
  <si>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</si>
  <si>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</si>
  <si>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</si>
  <si>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</si>
  <si>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</si>
  <si>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</si>
  <si>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</si>
  <si>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</si>
  <si>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</si>
  <si>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</si>
  <si>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</si>
  <si>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</si>
  <si>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</si>
  <si>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</si>
  <si>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</si>
  <si>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</si>
  <si>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</si>
  <si>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</si>
  <si>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</si>
  <si>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</si>
  <si>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</si>
  <si>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</si>
  <si>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</si>
  <si>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</si>
  <si>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</si>
  <si>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</si>
  <si>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</si>
  <si>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</si>
  <si>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</si>
  <si>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</si>
  <si>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</si>
  <si>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</si>
  <si>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</si>
  <si>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</si>
  <si>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</si>
  <si>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</si>
  <si>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</si>
  <si>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</si>
  <si>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</si>
  <si>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</si>
  <si>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</si>
  <si>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</si>
  <si>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</si>
  <si>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</si>
  <si>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</si>
  <si>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</si>
  <si>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</si>
  <si>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</si>
  <si>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</si>
  <si>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</si>
  <si>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</si>
  <si>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</si>
  <si>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</si>
  <si>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</si>
  <si>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</si>
  <si>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</si>
  <si>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</si>
  <si>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</si>
  <si>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</si>
  <si>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</si>
  <si>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</si>
  <si>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</si>
  <si>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</si>
  <si>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</si>
  <si>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</si>
  <si>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</si>
  <si>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</si>
  <si>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</si>
  <si>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</si>
  <si>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</si>
  <si>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</si>
  <si>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</si>
  <si>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</si>
  <si>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</si>
  <si>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</si>
  <si>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</si>
  <si>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</si>
  <si>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</si>
  <si>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</si>
  <si>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</si>
  <si>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</si>
  <si>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</si>
  <si>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</si>
  <si>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</si>
  <si>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</si>
  <si>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</si>
  <si>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</si>
  <si>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</si>
  <si>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</si>
  <si>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</si>
  <si>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</si>
  <si>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</si>
  <si>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</si>
  <si>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</si>
  <si>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</si>
  <si>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</si>
  <si>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</si>
  <si>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</si>
  <si>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</si>
  <si>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</si>
  <si>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</si>
  <si>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</si>
  <si>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</si>
  <si>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</si>
  <si>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</si>
  <si>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</si>
  <si>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</si>
  <si>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</si>
  <si>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</si>
  <si>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</si>
  <si>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</si>
  <si>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</si>
  <si>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</si>
  <si>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</si>
  <si>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</si>
  <si>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</si>
  <si>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</si>
  <si>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</si>
  <si>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</si>
  <si>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</si>
  <si>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</si>
  <si>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</si>
  <si>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</si>
  <si>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</si>
  <si>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</si>
  <si>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</si>
  <si>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</si>
  <si>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</si>
  <si>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</si>
  <si>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</si>
  <si>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</si>
  <si>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</si>
  <si>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</si>
  <si>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</si>
  <si>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</si>
  <si>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</si>
  <si>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</si>
  <si>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</si>
  <si>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</si>
  <si>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</si>
  <si>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</si>
  <si>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</si>
  <si>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</si>
  <si>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</si>
  <si>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</si>
  <si>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</si>
  <si>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</si>
  <si>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</si>
  <si>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</si>
  <si>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</si>
  <si>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</si>
  <si>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</si>
  <si>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</si>
  <si>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</si>
  <si>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</si>
  <si>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</si>
  <si>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</si>
  <si>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</si>
  <si>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</si>
  <si>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</si>
  <si>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</si>
  <si>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</si>
  <si>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</si>
  <si>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</si>
  <si>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</si>
  <si>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</si>
  <si>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</si>
  <si>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</si>
  <si>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</si>
  <si>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</si>
  <si>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</si>
  <si>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</si>
  <si>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</si>
  <si>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</si>
  <si>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</si>
  <si>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</si>
  <si>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</si>
  <si>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</si>
  <si>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</si>
  <si>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</si>
  <si>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</si>
  <si>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</si>
  <si>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</si>
  <si>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</si>
  <si>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</si>
  <si>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</si>
  <si>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</si>
  <si>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</si>
  <si>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</si>
  <si>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</si>
  <si>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</si>
  <si>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</si>
  <si>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</si>
  <si>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</si>
  <si>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</si>
  <si>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</si>
  <si>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</si>
  <si>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</si>
  <si>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</si>
  <si>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</si>
  <si>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</si>
  <si>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</si>
  <si>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</si>
  <si>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</si>
  <si>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</si>
  <si>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</si>
  <si>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</si>
  <si>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</si>
  <si>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</si>
  <si>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</si>
  <si>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</si>
  <si>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</si>
  <si>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</si>
  <si>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</si>
  <si>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</si>
  <si>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</si>
  <si>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</si>
  <si>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</si>
  <si>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</si>
  <si>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</si>
  <si>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</si>
  <si>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</si>
  <si>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</si>
  <si>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</si>
  <si>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</si>
  <si>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</si>
  <si>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</si>
  <si>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</si>
  <si>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</si>
  <si>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</si>
  <si>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</si>
  <si>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</si>
  <si>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</si>
  <si>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</si>
  <si>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</si>
  <si>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</si>
  <si>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</si>
  <si>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</si>
  <si>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</si>
  <si>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</si>
  <si>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</si>
  <si>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</si>
  <si>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</si>
  <si>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</si>
  <si>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</si>
  <si>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</si>
  <si>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</si>
  <si>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</si>
  <si>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</si>
  <si>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</si>
  <si>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</si>
  <si>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</si>
  <si>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</si>
  <si>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</si>
  <si>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</si>
  <si>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</si>
  <si>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</si>
  <si>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</si>
  <si>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</si>
  <si>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</si>
  <si>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</si>
  <si>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</si>
  <si>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</si>
  <si>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</si>
  <si>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</si>
  <si>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</si>
  <si>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</si>
  <si>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</si>
  <si>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</si>
  <si>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</si>
  <si>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</si>
  <si>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</si>
  <si>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</si>
  <si>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</si>
  <si>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</si>
  <si>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</si>
  <si>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</si>
  <si>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</si>
  <si>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</si>
  <si>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</si>
  <si>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</si>
  <si>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</si>
  <si>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</si>
  <si>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</si>
  <si>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</si>
  <si>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</si>
  <si>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</si>
  <si>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</si>
  <si>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</si>
  <si>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</si>
  <si>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</si>
  <si>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</si>
  <si>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</si>
  <si>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</si>
  <si>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</si>
  <si>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</si>
  <si>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</si>
  <si>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</si>
  <si>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</si>
  <si>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</si>
  <si>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</si>
  <si>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</si>
  <si>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</si>
  <si>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</si>
  <si>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</si>
  <si>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</si>
  <si>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</si>
  <si>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</si>
  <si>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</si>
  <si>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</si>
  <si>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</si>
  <si>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</si>
  <si>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</si>
  <si>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</si>
  <si>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</si>
  <si>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</si>
  <si>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</si>
  <si>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</si>
  <si>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</si>
  <si>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</si>
  <si>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</si>
  <si>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</si>
  <si>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</si>
  <si>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</si>
  <si>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</si>
  <si>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</si>
  <si>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</si>
  <si>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</si>
  <si>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</si>
  <si>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</si>
  <si>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</si>
  <si>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</si>
  <si>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</si>
  <si>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</si>
  <si>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</si>
  <si>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</si>
  <si>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</si>
  <si>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</si>
  <si>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</si>
  <si>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</si>
  <si>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</si>
  <si>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</si>
  <si>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</si>
  <si>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</si>
  <si>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</si>
  <si>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</si>
  <si>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</si>
  <si>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</si>
  <si>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</si>
  <si>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</si>
  <si>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</si>
  <si>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</si>
  <si>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</si>
  <si>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</si>
  <si>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</si>
  <si>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</si>
  <si>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</si>
  <si>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</si>
  <si>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</si>
  <si>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</si>
  <si>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</si>
  <si>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</si>
  <si>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</si>
  <si>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</si>
  <si>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</si>
  <si>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</si>
  <si>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</si>
  <si>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</si>
  <si>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</si>
  <si>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</si>
  <si>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</si>
  <si>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</si>
  <si>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</si>
  <si>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</si>
  <si>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</si>
  <si>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</si>
  <si>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</si>
  <si>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</si>
  <si>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</si>
  <si>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</si>
  <si>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</si>
  <si>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</si>
  <si>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</si>
  <si>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</si>
  <si>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</si>
  <si>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</si>
  <si>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</si>
  <si>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</si>
  <si>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</si>
  <si>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</si>
  <si>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</si>
  <si>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</si>
  <si>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</si>
  <si>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</si>
  <si>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</si>
  <si>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</si>
  <si>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</si>
  <si>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</si>
  <si>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</si>
  <si>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</si>
  <si>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</si>
  <si>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</si>
  <si>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</si>
  <si>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</si>
  <si>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</si>
  <si>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</si>
  <si>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</si>
  <si>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</si>
  <si>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</si>
  <si>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</si>
  <si>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</si>
  <si>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</si>
  <si>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</si>
  <si>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</si>
  <si>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</si>
  <si>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</si>
  <si>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</si>
  <si>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</si>
  <si>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</si>
  <si>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</si>
  <si>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</si>
  <si>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</si>
  <si>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</si>
  <si>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</si>
  <si>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</si>
  <si>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</si>
  <si>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</si>
  <si>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</si>
  <si>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</si>
  <si>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</si>
  <si>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</si>
  <si>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</si>
  <si>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</si>
  <si>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</si>
  <si>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</si>
  <si>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</si>
  <si>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</si>
  <si>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</si>
  <si>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</si>
  <si>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</si>
  <si>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</si>
  <si>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</si>
  <si>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</si>
  <si>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</si>
  <si>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</si>
  <si>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</si>
  <si>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</si>
  <si>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</si>
  <si>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</si>
  <si>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</si>
  <si>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</si>
  <si>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</si>
  <si>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</si>
  <si>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</si>
  <si>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</si>
  <si>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</si>
  <si>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</si>
  <si>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</si>
  <si>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</si>
  <si>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</si>
  <si>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</si>
  <si>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</si>
  <si>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</si>
  <si>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</si>
  <si>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</si>
  <si>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</si>
  <si>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</si>
  <si>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</si>
  <si>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</si>
  <si>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</si>
  <si>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</si>
  <si>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</si>
  <si>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</si>
  <si>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</si>
  <si>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</si>
  <si>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</si>
  <si>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</si>
  <si>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</si>
  <si>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</si>
  <si>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</si>
  <si>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</si>
  <si>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</si>
  <si>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</si>
  <si>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</si>
  <si>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</si>
  <si>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</si>
  <si>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</si>
  <si>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</si>
  <si>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</si>
  <si>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</si>
  <si>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</si>
  <si>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</si>
  <si>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</si>
  <si>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</si>
  <si>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</si>
  <si>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</si>
  <si>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</si>
  <si>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</si>
  <si>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</si>
  <si>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</si>
  <si>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</si>
  <si>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</si>
  <si>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</si>
  <si>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</si>
  <si>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</si>
  <si>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</si>
  <si>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</si>
  <si>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</si>
  <si>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</si>
  <si>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</si>
  <si>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</si>
  <si>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</si>
  <si>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</si>
  <si>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</si>
  <si>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</si>
  <si>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</si>
  <si>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</si>
  <si>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</si>
  <si>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</si>
  <si>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</si>
  <si>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</si>
  <si>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</si>
  <si>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</si>
  <si>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</si>
  <si>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</si>
  <si>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</si>
  <si>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</si>
  <si>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</si>
  <si>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</si>
  <si>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</si>
  <si>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</si>
  <si>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</si>
  <si>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</si>
  <si>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</si>
  <si>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</si>
  <si>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</si>
  <si>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</si>
  <si>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</si>
  <si>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</si>
  <si>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</si>
  <si>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</si>
  <si>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</si>
  <si>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</si>
  <si>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</si>
  <si>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</si>
  <si>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</si>
  <si>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</si>
  <si>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</si>
  <si>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</si>
  <si>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</si>
  <si>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</si>
  <si>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</si>
  <si>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</si>
  <si>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</si>
  <si>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</si>
  <si>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</si>
  <si>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</si>
  <si>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</si>
  <si>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</si>
  <si>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</si>
  <si>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</si>
  <si>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</si>
  <si>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</si>
  <si>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</si>
  <si>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</si>
  <si>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</si>
  <si>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</si>
  <si>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</si>
  <si>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</si>
  <si>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</si>
  <si>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</si>
  <si>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</si>
  <si>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</si>
  <si>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</si>
  <si>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</si>
  <si>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</si>
  <si>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</si>
  <si>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</si>
  <si>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</si>
  <si>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</si>
  <si>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</si>
  <si>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</si>
  <si>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</si>
  <si>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</si>
  <si>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</si>
  <si>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</si>
  <si>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</si>
  <si>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</si>
  <si>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</si>
  <si>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</si>
  <si>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</si>
  <si>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</si>
  <si>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</si>
  <si>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</si>
  <si>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</si>
  <si>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</si>
  <si>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</si>
  <si>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</si>
  <si>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</si>
  <si>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</si>
  <si>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</si>
  <si>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</si>
  <si>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</si>
  <si>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</si>
  <si>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</si>
  <si>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</si>
  <si>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</si>
  <si>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</si>
  <si>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</si>
  <si>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</si>
  <si>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</si>
  <si>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</si>
  <si>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</si>
  <si>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</si>
  <si>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</si>
  <si>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</si>
  <si>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</si>
  <si>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</si>
  <si>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</si>
  <si>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</si>
  <si>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</si>
  <si>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</si>
  <si>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</si>
  <si>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</si>
  <si>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</si>
  <si>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</si>
  <si>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</si>
  <si>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</si>
  <si>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</si>
  <si>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</si>
  <si>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</si>
  <si>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</si>
  <si>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</si>
  <si>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</si>
  <si>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</si>
  <si>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</si>
  <si>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</si>
  <si>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</si>
  <si>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</si>
  <si>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</si>
  <si>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</si>
  <si>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</si>
  <si>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</si>
  <si>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</si>
  <si>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</si>
  <si>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</si>
  <si>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</si>
  <si>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</si>
  <si>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</si>
  <si>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</si>
  <si>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</si>
  <si>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</si>
  <si>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</si>
  <si>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</si>
  <si>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</si>
  <si>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</si>
  <si>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</si>
  <si>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</si>
  <si>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</si>
  <si>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</si>
  <si>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</si>
  <si>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</si>
  <si>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</si>
  <si>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</si>
  <si>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</si>
  <si>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</si>
  <si>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</si>
  <si>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</si>
  <si>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</si>
  <si>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</si>
  <si>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</si>
  <si>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</si>
  <si>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</si>
  <si>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</si>
  <si>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</si>
  <si>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</si>
  <si>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</si>
  <si>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</si>
  <si>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</si>
  <si>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</si>
  <si>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</si>
  <si>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</si>
  <si>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</si>
  <si>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</si>
  <si>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</si>
  <si>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</si>
  <si>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</si>
  <si>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</si>
  <si>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</si>
  <si>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</si>
  <si>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</si>
  <si>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</si>
  <si>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</si>
  <si>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</si>
  <si>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</si>
  <si>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</si>
  <si>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</si>
  <si>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</si>
  <si>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</si>
  <si>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</si>
  <si>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</si>
  <si>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</si>
  <si>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</si>
  <si>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</si>
  <si>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</si>
  <si>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</si>
  <si>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</si>
  <si>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</si>
  <si>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</si>
  <si>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</si>
  <si>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</si>
  <si>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</si>
  <si>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</si>
  <si>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</si>
  <si>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</si>
  <si>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</si>
  <si>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</si>
  <si>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</si>
  <si>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</si>
  <si>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</si>
  <si>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</si>
  <si>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</si>
  <si>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</si>
  <si>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</si>
  <si>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</si>
  <si>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</si>
  <si>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</si>
  <si>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</si>
  <si>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</si>
  <si>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</si>
  <si>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</si>
  <si>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</si>
  <si>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</si>
  <si>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</si>
  <si>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</si>
  <si>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</si>
  <si>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</si>
  <si>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</si>
  <si>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</si>
  <si>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</si>
  <si>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</si>
  <si>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</si>
  <si>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</si>
  <si>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</si>
  <si>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</si>
  <si>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</si>
  <si>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</si>
  <si>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</si>
  <si>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</si>
  <si>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</si>
  <si>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</si>
  <si>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</si>
  <si>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</si>
  <si>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</si>
  <si>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</si>
  <si>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</si>
  <si>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</si>
  <si>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</si>
  <si>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</si>
  <si>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</si>
  <si>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</si>
  <si>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</si>
  <si>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</si>
  <si>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</si>
  <si>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</si>
  <si>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</si>
  <si>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</si>
  <si>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</si>
  <si>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</si>
  <si>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</si>
  <si>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</si>
  <si>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</si>
  <si>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</si>
  <si>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</si>
  <si>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</si>
  <si>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</si>
  <si>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</si>
  <si>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</si>
  <si>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</si>
  <si>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</si>
  <si>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</si>
  <si>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</si>
  <si>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</si>
  <si>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</si>
  <si>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</si>
  <si>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</si>
  <si>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</si>
  <si>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</si>
  <si>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</si>
  <si>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</si>
  <si>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</si>
  <si>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</si>
  <si>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</si>
  <si>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</si>
  <si>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</si>
  <si>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</si>
  <si>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</si>
  <si>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</si>
  <si>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</si>
  <si>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</si>
  <si>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</si>
  <si>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</si>
  <si>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</si>
  <si>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</si>
  <si>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</si>
  <si>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</si>
  <si>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</si>
  <si>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</si>
  <si>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</si>
  <si>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</si>
  <si>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</si>
  <si>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</si>
  <si>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</si>
  <si>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</si>
  <si>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</si>
  <si>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</si>
  <si>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</si>
  <si>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</si>
  <si>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</si>
  <si>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</si>
  <si>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</si>
  <si>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</si>
  <si>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</si>
  <si>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</si>
  <si>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</si>
  <si>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</si>
  <si>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</si>
  <si>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</si>
  <si>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</si>
  <si>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</si>
  <si>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</si>
  <si>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</si>
  <si>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</si>
  <si>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</si>
  <si>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</si>
  <si>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</si>
  <si>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</si>
  <si>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</si>
  <si>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</si>
  <si>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</si>
  <si>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</si>
  <si>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</si>
  <si>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</si>
  <si>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</si>
  <si>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</si>
  <si>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</si>
  <si>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</si>
  <si>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</si>
  <si>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</si>
  <si>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</si>
  <si>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</si>
  <si>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</si>
  <si>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</si>
  <si>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</si>
  <si>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</si>
  <si>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</si>
  <si>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</si>
  <si>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</si>
  <si>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</si>
  <si>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</si>
  <si>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</si>
  <si>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</si>
  <si>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</si>
  <si>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</si>
  <si>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</si>
  <si>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</si>
  <si>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</si>
  <si>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</si>
  <si>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</si>
  <si>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</si>
  <si>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</si>
  <si>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</si>
  <si>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</si>
  <si>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</si>
  <si>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</si>
  <si>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</si>
  <si>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</si>
  <si>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</si>
  <si>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</si>
  <si>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</si>
  <si>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</si>
  <si>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</si>
  <si>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</si>
  <si>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</si>
  <si>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</si>
  <si>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</si>
  <si>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</si>
  <si>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</si>
  <si>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</si>
  <si>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</si>
  <si>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</si>
  <si>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</si>
  <si>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</si>
  <si>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</si>
  <si>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</si>
  <si>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</si>
  <si>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</si>
  <si>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</si>
  <si>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</si>
  <si>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</si>
  <si>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</si>
  <si>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</si>
  <si>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</si>
  <si>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</si>
  <si>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</si>
  <si>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</si>
  <si>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</si>
  <si>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</si>
  <si>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</si>
  <si>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</si>
  <si>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</si>
  <si>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</si>
  <si>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</si>
  <si>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</si>
  <si>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</si>
  <si>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</si>
  <si>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</si>
  <si>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</si>
  <si>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</si>
  <si>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</si>
  <si>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</si>
  <si>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</si>
  <si>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</si>
  <si>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</si>
  <si>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</si>
  <si>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</si>
  <si>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</si>
  <si>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</si>
  <si>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</si>
  <si>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</si>
  <si>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</si>
  <si>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</si>
  <si>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</si>
  <si>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</si>
  <si>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</si>
  <si>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</si>
  <si>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</si>
  <si>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</si>
  <si>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</si>
  <si>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</si>
  <si>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</si>
  <si>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</si>
  <si>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</si>
  <si>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</si>
  <si>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</si>
  <si>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</si>
  <si>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</si>
  <si>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</si>
  <si>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</si>
  <si>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</si>
  <si>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</si>
  <si>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</si>
  <si>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</si>
  <si>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</si>
  <si>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</si>
  <si>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</si>
  <si>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</si>
  <si>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</si>
  <si>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</si>
  <si>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</si>
  <si>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</si>
  <si>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</si>
  <si>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</si>
  <si>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</si>
  <si>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</si>
  <si>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</si>
  <si>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</si>
  <si>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</si>
  <si>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</si>
  <si>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</si>
  <si>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</si>
  <si>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</si>
  <si>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</si>
  <si>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</si>
  <si>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</si>
  <si>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</si>
  <si>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</si>
  <si>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</si>
  <si>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</si>
  <si>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</si>
  <si>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</si>
  <si>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</si>
  <si>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</si>
  <si>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</si>
  <si>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</si>
  <si>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</si>
  <si>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</si>
  <si>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</si>
  <si>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</si>
  <si>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</si>
  <si>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</si>
  <si>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</si>
  <si>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</si>
  <si>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</si>
  <si>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</si>
  <si>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</si>
  <si>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</si>
  <si>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</si>
  <si>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</si>
  <si>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</si>
  <si>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</si>
  <si>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</si>
  <si>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</si>
  <si>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</si>
  <si>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</si>
  <si>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</si>
  <si>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</si>
  <si>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</si>
  <si>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</si>
  <si>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</si>
  <si>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</si>
  <si>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</si>
  <si>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</si>
  <si>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</si>
  <si>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</si>
  <si>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</si>
  <si>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</si>
  <si>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</si>
  <si>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</si>
  <si>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</si>
  <si>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</si>
  <si>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</si>
  <si>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</si>
  <si>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</si>
  <si>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</si>
  <si>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</si>
  <si>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</si>
  <si>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</si>
  <si>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</si>
  <si>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</si>
  <si>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</si>
  <si>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</si>
  <si>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</si>
  <si>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</si>
  <si>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</si>
  <si>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</si>
  <si>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</si>
  <si>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</si>
  <si>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</si>
  <si>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</si>
  <si>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</si>
  <si>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</si>
  <si>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</si>
  <si>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</si>
  <si>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</si>
  <si>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</si>
  <si>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</si>
  <si>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</si>
  <si>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</si>
  <si>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</si>
  <si>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</si>
  <si>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</si>
  <si>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</si>
  <si>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</si>
  <si>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</si>
  <si>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</si>
  <si>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</si>
  <si>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</si>
  <si>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</si>
  <si>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</si>
  <si>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</si>
  <si>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</si>
  <si>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</si>
  <si>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</si>
  <si>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</si>
  <si>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</si>
  <si>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</si>
  <si>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</si>
  <si>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</si>
  <si>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</si>
  <si>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</si>
  <si>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</si>
  <si>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</si>
  <si>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</si>
  <si>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</si>
  <si>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</si>
  <si>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</si>
  <si>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</si>
  <si>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</si>
  <si>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</si>
  <si>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</si>
  <si>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</si>
  <si>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</si>
  <si>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</si>
  <si>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</si>
  <si>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</si>
  <si>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</si>
  <si>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</si>
  <si>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</si>
  <si>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</si>
  <si>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</si>
  <si>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</si>
  <si>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</si>
  <si>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</si>
  <si>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</si>
  <si>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</si>
  <si>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</si>
  <si>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</si>
  <si>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</si>
  <si>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</si>
  <si>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</si>
  <si>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</si>
  <si>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</si>
  <si>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</si>
  <si>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</si>
  <si>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</si>
  <si>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</si>
  <si>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</si>
  <si>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</si>
  <si>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</si>
  <si>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</si>
  <si>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</si>
  <si>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</si>
  <si>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</si>
  <si>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</si>
  <si>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</si>
  <si>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</si>
  <si>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</si>
  <si>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</si>
  <si>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</si>
  <si>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</si>
  <si>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</si>
  <si>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</si>
  <si>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</si>
  <si>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</si>
  <si>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</si>
  <si>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</si>
  <si>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</si>
  <si>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</si>
  <si>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</si>
  <si>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</si>
  <si>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</si>
  <si>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</si>
  <si>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</si>
  <si>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</si>
  <si>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</si>
  <si>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</si>
  <si>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</si>
  <si>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</si>
  <si>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</si>
  <si>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</si>
  <si>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</si>
  <si>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</si>
  <si>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</si>
  <si>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</si>
  <si>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</si>
  <si>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</si>
  <si>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</si>
  <si>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</si>
  <si>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</si>
  <si>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</si>
  <si>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</si>
  <si>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</si>
  <si>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</si>
  <si>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</si>
  <si>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</si>
  <si>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</si>
  <si>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</si>
  <si>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</si>
  <si>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</si>
  <si>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</si>
  <si>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</si>
  <si>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</si>
  <si>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</si>
  <si>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</si>
  <si>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</si>
  <si>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</si>
  <si>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</si>
  <si>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</si>
  <si>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</si>
  <si>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</si>
  <si>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</si>
  <si>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</si>
  <si>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</si>
  <si>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</si>
  <si>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</si>
  <si>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</si>
  <si>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</si>
  <si>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</si>
  <si>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</si>
  <si>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</si>
  <si>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</si>
  <si>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</si>
  <si>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</si>
  <si>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</si>
  <si>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</si>
  <si>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</si>
  <si>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</si>
  <si>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</si>
  <si>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</si>
  <si>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</si>
  <si>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</si>
  <si>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</si>
  <si>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</si>
  <si>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</si>
  <si>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</si>
  <si>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</si>
  <si>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</si>
  <si>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</si>
  <si>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</si>
  <si>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</si>
  <si>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</si>
  <si>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</si>
  <si>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</si>
  <si>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</si>
  <si>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</si>
  <si>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</si>
  <si>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</si>
  <si>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</si>
  <si>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</si>
  <si>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</si>
  <si>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</si>
  <si>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</si>
  <si>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</si>
  <si>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</si>
  <si>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</si>
  <si>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</si>
  <si>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</si>
  <si>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</si>
  <si>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</si>
  <si>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</si>
  <si>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</si>
  <si>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</si>
  <si>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</si>
  <si>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</si>
  <si>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</si>
  <si>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</si>
  <si>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</si>
  <si>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</si>
  <si>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</si>
  <si>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</si>
  <si>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</si>
  <si>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</si>
  <si>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</si>
  <si>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</si>
  <si>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</si>
  <si>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</si>
  <si>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</si>
  <si>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</si>
  <si>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</si>
  <si>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</si>
  <si>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</si>
  <si>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</si>
  <si>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</si>
  <si>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</si>
  <si>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</si>
  <si>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</si>
  <si>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</si>
  <si>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</si>
  <si>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</si>
  <si>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</si>
  <si>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</si>
  <si>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</si>
  <si>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</si>
  <si>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</si>
  <si>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</si>
  <si>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</si>
  <si>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</si>
  <si>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</si>
  <si>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</si>
  <si>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</si>
  <si>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</si>
  <si>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</si>
  <si>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</si>
  <si>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</si>
  <si>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</si>
  <si>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</si>
  <si>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</si>
  <si>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</si>
  <si>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</si>
  <si>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</si>
  <si>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</si>
  <si>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</si>
  <si>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</si>
  <si>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</si>
  <si>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</si>
  <si>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</si>
  <si>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</si>
  <si>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</si>
  <si>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</si>
  <si>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</si>
  <si>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</si>
  <si>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</si>
  <si>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</si>
  <si>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</si>
  <si>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</si>
  <si>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</si>
  <si>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</si>
  <si>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</si>
  <si>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</si>
  <si>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</si>
  <si>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</si>
  <si>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</si>
  <si>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</si>
  <si>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</si>
  <si>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</si>
  <si>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</si>
  <si>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</si>
  <si>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</si>
  <si>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</si>
  <si>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</si>
  <si>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</si>
  <si>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</si>
  <si>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</si>
  <si>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</si>
  <si>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</si>
  <si>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</si>
  <si>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</si>
  <si>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</si>
  <si>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</si>
  <si>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</si>
  <si>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</si>
  <si>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</si>
  <si>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</si>
  <si>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</si>
  <si>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</si>
  <si>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</si>
  <si>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</si>
  <si>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</si>
  <si>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</si>
  <si>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</si>
  <si>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</si>
  <si>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</si>
  <si>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</si>
  <si>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</si>
  <si>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</si>
  <si>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</si>
  <si>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</si>
  <si>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</si>
  <si>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</si>
  <si>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</si>
  <si>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</si>
  <si>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</si>
  <si>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</si>
  <si>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</si>
  <si>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</si>
  <si>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</si>
  <si>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</si>
  <si>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</si>
  <si>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</si>
  <si>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</si>
  <si>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</si>
  <si>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</si>
  <si>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</si>
  <si>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</si>
  <si>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</si>
  <si>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</si>
  <si>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</si>
  <si>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</si>
  <si>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</si>
  <si>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</si>
  <si>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</si>
  <si>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</si>
  <si>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</si>
  <si>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</si>
  <si>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</si>
  <si>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</si>
  <si>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</si>
  <si>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</si>
  <si>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</si>
  <si>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</si>
  <si>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</si>
  <si>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</si>
  <si>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</si>
  <si>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</si>
  <si>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</si>
  <si>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</si>
  <si>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</si>
  <si>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</si>
  <si>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</si>
  <si>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</si>
  <si>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</si>
  <si>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</si>
  <si>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</si>
  <si>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</si>
  <si>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</si>
  <si>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</si>
  <si>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</si>
  <si>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</si>
  <si>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</si>
  <si>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</si>
  <si>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</si>
  <si>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</si>
  <si>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</si>
  <si>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</si>
  <si>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</si>
  <si>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</si>
  <si>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</si>
  <si>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</si>
  <si>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</si>
  <si>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</si>
  <si>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</si>
  <si>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</si>
  <si>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</si>
  <si>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</si>
  <si>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</si>
  <si>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</si>
  <si>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</si>
  <si>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</si>
  <si>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</si>
  <si>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</si>
  <si>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</si>
  <si>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</si>
  <si>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</si>
  <si>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</si>
  <si>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</si>
  <si>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</si>
  <si>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</si>
  <si>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</si>
  <si>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</si>
  <si>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</si>
  <si>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</si>
  <si>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</si>
  <si>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</si>
  <si>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</si>
  <si>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</si>
  <si>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</si>
  <si>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</si>
  <si>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</si>
  <si>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</si>
  <si>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</si>
  <si>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</si>
  <si>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</si>
  <si>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</si>
  <si>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</si>
  <si>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</si>
  <si>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</si>
  <si>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</si>
  <si>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</si>
  <si>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</si>
  <si>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</si>
  <si>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</si>
  <si>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</si>
  <si>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</si>
  <si>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</si>
  <si>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</si>
  <si>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</si>
  <si>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</si>
  <si>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</si>
  <si>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</si>
  <si>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</si>
  <si>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</si>
  <si>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</si>
  <si>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</si>
  <si>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</si>
  <si>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</si>
  <si>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</si>
  <si>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</si>
  <si>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</si>
  <si>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</si>
  <si>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</si>
  <si>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</si>
  <si>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</si>
  <si>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</si>
  <si>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</si>
  <si>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</si>
  <si>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</si>
  <si>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</si>
  <si>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</si>
  <si>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</si>
  <si>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</si>
  <si>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</si>
  <si>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</si>
  <si>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</si>
  <si>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</si>
  <si>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</si>
  <si>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</si>
  <si>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</si>
  <si>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</si>
  <si>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</si>
  <si>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</si>
  <si>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</si>
  <si>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</si>
  <si>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</si>
  <si>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</si>
  <si>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</si>
  <si>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</si>
  <si>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</si>
  <si>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</si>
  <si>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</si>
  <si>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</si>
  <si>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</si>
  <si>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</si>
  <si>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</si>
  <si>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</si>
  <si>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</si>
  <si>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</si>
  <si>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</si>
  <si>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</si>
  <si>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</si>
  <si>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</si>
  <si>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</si>
  <si>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</si>
  <si>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</si>
  <si>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</si>
  <si>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</si>
  <si>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</si>
  <si>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</si>
  <si>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</si>
  <si>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</si>
  <si>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</si>
  <si>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</si>
  <si>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</si>
  <si>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</si>
  <si>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</si>
  <si>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</si>
  <si>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</si>
  <si>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</si>
  <si>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</si>
  <si>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</si>
  <si>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</si>
  <si>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</si>
  <si>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</si>
  <si>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</si>
  <si>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</si>
  <si>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</si>
  <si>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</si>
  <si>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</si>
  <si>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</si>
  <si>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</si>
  <si>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</si>
  <si>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</si>
  <si>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</si>
  <si>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</si>
  <si>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</si>
  <si>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</si>
  <si>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</si>
  <si>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</si>
  <si>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</si>
  <si>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</si>
  <si>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</si>
  <si>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</si>
  <si>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</si>
  <si>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</si>
  <si>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</si>
  <si>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</si>
  <si>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</si>
  <si>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</si>
  <si>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</si>
  <si>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</si>
  <si>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</si>
  <si>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</si>
  <si>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</si>
  <si>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</si>
  <si>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</si>
  <si>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</si>
  <si>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</si>
  <si>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</si>
  <si>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</si>
  <si>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</si>
  <si>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</si>
  <si>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</si>
  <si>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</si>
  <si>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</si>
  <si>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</si>
  <si>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</si>
  <si>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</si>
  <si>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</si>
  <si>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</si>
  <si>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</si>
  <si>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</si>
  <si>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</si>
  <si>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</si>
  <si>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</si>
  <si>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</si>
  <si>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</si>
  <si>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</si>
  <si>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</si>
  <si>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</si>
  <si>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</si>
  <si>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</si>
  <si>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</si>
  <si>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</si>
  <si>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</si>
  <si>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</si>
  <si>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</si>
  <si>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</si>
  <si>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</si>
  <si>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</si>
  <si>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</si>
  <si>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</si>
  <si>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</si>
  <si>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</si>
  <si>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</si>
  <si>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</si>
  <si>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</si>
  <si>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</si>
  <si>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</si>
  <si>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</si>
  <si>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</si>
  <si>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</si>
  <si>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</si>
  <si>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</si>
  <si>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</si>
  <si>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</si>
  <si>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</si>
  <si>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</si>
  <si>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</si>
  <si>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</si>
  <si>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</si>
  <si>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</si>
  <si>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</si>
  <si>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</si>
  <si>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</si>
  <si>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</si>
  <si>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</si>
  <si>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</si>
  <si>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</si>
  <si>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</si>
  <si>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</si>
  <si>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</si>
  <si>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</si>
  <si>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</si>
  <si>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</si>
  <si>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</si>
  <si>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</si>
  <si>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</si>
  <si>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</si>
  <si>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</si>
  <si>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</si>
  <si>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</si>
  <si>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</si>
  <si>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</si>
  <si>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</si>
  <si>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</si>
  <si>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</si>
  <si>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</si>
  <si>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</si>
  <si>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</si>
  <si>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</si>
  <si>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</si>
  <si>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</si>
  <si>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</si>
  <si>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</si>
  <si>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</si>
  <si>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</si>
  <si>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</si>
  <si>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</si>
  <si>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</si>
  <si>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</si>
  <si>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</si>
  <si>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</si>
  <si>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</si>
  <si>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</si>
  <si>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</si>
  <si>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</si>
  <si>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</si>
  <si>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</si>
  <si>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</si>
  <si>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</si>
  <si>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</si>
  <si>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</si>
  <si>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</si>
  <si>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</si>
  <si>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</si>
  <si>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</si>
  <si>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</si>
  <si>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</si>
  <si>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</si>
  <si>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</si>
  <si>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</si>
  <si>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</si>
  <si>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</si>
  <si>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</si>
  <si>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</si>
  <si>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</si>
  <si>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</si>
  <si>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</si>
  <si>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</si>
  <si>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</si>
  <si>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</si>
  <si>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</si>
  <si>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</si>
  <si>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</si>
  <si>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</si>
  <si>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</si>
  <si>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</si>
  <si>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</si>
  <si>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</si>
  <si>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</si>
  <si>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</si>
  <si>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</si>
  <si>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</si>
  <si>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</si>
  <si>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</si>
  <si>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</si>
  <si>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</si>
  <si>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</si>
  <si>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</si>
  <si>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</si>
  <si>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</si>
  <si>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</si>
  <si>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</si>
  <si>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</si>
  <si>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</si>
  <si>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</si>
  <si>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</si>
  <si>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</si>
  <si>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</si>
  <si>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</si>
  <si>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</si>
  <si>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</si>
  <si>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</si>
  <si>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</si>
  <si>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</si>
  <si>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</si>
  <si>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</si>
  <si>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</si>
  <si>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</si>
  <si>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</si>
  <si>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</si>
  <si>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</si>
  <si>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</si>
  <si>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</si>
  <si>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</si>
  <si>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</si>
  <si>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</si>
  <si>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</si>
  <si>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</si>
  <si>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</si>
  <si>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</si>
  <si>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</si>
  <si>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</si>
  <si>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</si>
  <si>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</si>
  <si>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</si>
  <si>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</si>
  <si>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</si>
  <si>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</si>
  <si>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</si>
  <si>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</si>
  <si>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</si>
  <si>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</si>
  <si>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</si>
  <si>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</si>
  <si>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</si>
  <si>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</si>
  <si>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</si>
  <si>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</si>
  <si>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</si>
  <si>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</si>
  <si>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</si>
  <si>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</si>
  <si>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</si>
  <si>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</si>
  <si>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</si>
  <si>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</si>
  <si>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</si>
  <si>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</si>
  <si>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</si>
  <si>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</si>
  <si>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</si>
  <si>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</si>
  <si>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</si>
  <si>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</si>
  <si>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</si>
  <si>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</si>
  <si>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</si>
  <si>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</si>
  <si>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</si>
  <si>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</si>
  <si>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</si>
  <si>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</si>
  <si>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</si>
  <si>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</si>
  <si>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</si>
  <si>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</si>
  <si>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</si>
  <si>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</si>
  <si>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</si>
  <si>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</si>
  <si>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</si>
  <si>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</si>
  <si>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</si>
  <si>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</si>
  <si>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</si>
  <si>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</si>
  <si>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</si>
  <si>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</si>
  <si>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</si>
  <si>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</si>
  <si>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</si>
  <si>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</si>
  <si>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</si>
  <si>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</si>
  <si>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</si>
  <si>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</si>
  <si>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</si>
  <si>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</si>
  <si>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</si>
  <si>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</si>
  <si>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</si>
  <si>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</si>
  <si>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</si>
  <si>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</si>
  <si>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</si>
  <si>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</si>
  <si>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</si>
  <si>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</si>
  <si>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</si>
  <si>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</si>
  <si>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</si>
  <si>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</si>
  <si>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</si>
  <si>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</si>
  <si>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</si>
  <si>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</si>
  <si>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</si>
  <si>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</si>
  <si>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</si>
  <si>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</si>
  <si>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</si>
  <si>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</si>
  <si>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</si>
  <si>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</si>
  <si>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</si>
  <si>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</si>
  <si>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</si>
  <si>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</si>
  <si>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</si>
  <si>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</si>
  <si>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</si>
  <si>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</si>
  <si>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</si>
  <si>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</si>
  <si>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</si>
  <si>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</si>
  <si>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</si>
  <si>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</si>
  <si>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</si>
  <si>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</si>
  <si>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</si>
  <si>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</si>
  <si>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</si>
  <si>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</si>
  <si>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</si>
  <si>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</si>
  <si>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</si>
  <si>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</si>
  <si>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</si>
  <si>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</si>
  <si>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</si>
  <si>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</si>
  <si>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</si>
  <si>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</si>
  <si>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</si>
  <si>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</si>
  <si>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</si>
  <si>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</si>
  <si>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</si>
  <si>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</si>
  <si>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</si>
  <si>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</si>
  <si>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</si>
  <si>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</si>
  <si>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</si>
  <si>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</si>
  <si>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</si>
  <si>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</si>
  <si>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</si>
  <si>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</si>
  <si>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</si>
  <si>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</si>
  <si>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</si>
  <si>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</si>
  <si>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</si>
  <si>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</si>
  <si>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</si>
  <si>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</si>
  <si>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</si>
  <si>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</si>
  <si>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</si>
  <si>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</si>
  <si>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</si>
  <si>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</si>
  <si>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</si>
  <si>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</si>
  <si>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</si>
  <si>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</si>
  <si>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</si>
  <si>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</si>
  <si>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</si>
  <si>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</si>
  <si>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</si>
  <si>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</si>
  <si>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</si>
  <si>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</si>
  <si>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</si>
  <si>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</si>
  <si>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</si>
  <si>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</si>
  <si>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</si>
  <si>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</si>
  <si>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</si>
  <si>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</si>
  <si>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</si>
  <si>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</si>
  <si>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</si>
  <si>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</si>
  <si>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</si>
  <si>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</si>
  <si>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</si>
  <si>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</si>
  <si>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</si>
  <si>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</si>
  <si>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</si>
  <si>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</si>
  <si>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</si>
  <si>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</si>
  <si>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</si>
  <si>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</si>
  <si>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</si>
  <si>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</si>
  <si>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</si>
  <si>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</si>
  <si>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</si>
  <si>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</si>
  <si>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</si>
  <si>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</si>
  <si>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</si>
  <si>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</si>
  <si>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</si>
  <si>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</si>
  <si>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</si>
  <si>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</si>
  <si>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</si>
  <si>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</si>
  <si>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</si>
  <si>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</si>
  <si>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</si>
  <si>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</si>
  <si>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</si>
  <si>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</si>
  <si>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</si>
  <si>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</si>
  <si>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</si>
  <si>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</si>
  <si>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</si>
  <si>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</si>
  <si>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</si>
  <si>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</si>
  <si>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</si>
  <si>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</si>
  <si>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</si>
  <si>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</si>
  <si>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</si>
  <si>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</si>
  <si>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</si>
  <si>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</si>
  <si>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</si>
  <si>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</si>
  <si>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</si>
  <si>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</si>
  <si>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</si>
  <si>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</si>
  <si>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</si>
  <si>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</si>
  <si>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</si>
  <si>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</si>
  <si>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</si>
  <si>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</si>
  <si>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</si>
  <si>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</si>
  <si>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</si>
  <si>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</si>
  <si>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</si>
  <si>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</si>
  <si>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</si>
  <si>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</si>
  <si>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</si>
  <si>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</si>
  <si>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</si>
  <si>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</si>
  <si>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</si>
  <si>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</si>
  <si>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</si>
  <si>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</si>
  <si>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</si>
  <si>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</si>
  <si>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</si>
  <si>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</si>
  <si>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</si>
  <si>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</si>
  <si>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</si>
  <si>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</si>
  <si>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</si>
  <si>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</si>
  <si>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</si>
  <si>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</si>
  <si>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</si>
  <si>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</si>
  <si>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</si>
  <si>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</si>
  <si>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</si>
  <si>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</si>
  <si>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</si>
  <si>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</si>
  <si>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</si>
  <si>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</si>
  <si>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</si>
  <si>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</si>
  <si>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</si>
  <si>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</si>
  <si>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</si>
  <si>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</si>
  <si>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</si>
  <si>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</si>
  <si>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</si>
  <si>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</si>
  <si>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</si>
  <si>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</si>
  <si>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</si>
  <si>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</si>
  <si>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</si>
  <si>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</si>
  <si>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</si>
  <si>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</si>
  <si>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</si>
  <si>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</si>
  <si>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</si>
  <si>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</si>
  <si>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</si>
  <si>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</si>
  <si>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</si>
  <si>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</si>
  <si>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</si>
  <si>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</si>
  <si>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</si>
  <si>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</si>
  <si>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</si>
  <si>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</si>
  <si>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</si>
  <si>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</si>
  <si>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</si>
  <si>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</si>
  <si>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</si>
  <si>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</si>
  <si>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</si>
  <si>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</si>
  <si>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</si>
  <si>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</si>
  <si>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</si>
  <si>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</si>
  <si>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</si>
  <si>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</si>
  <si>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</si>
  <si>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</si>
  <si>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</si>
  <si>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</si>
  <si>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</si>
  <si>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</si>
  <si>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</si>
  <si>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</si>
  <si>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</si>
  <si>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</si>
  <si>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</si>
  <si>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</si>
  <si>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</si>
  <si>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</si>
  <si>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</si>
  <si>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</si>
  <si>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</si>
  <si>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</si>
  <si>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</si>
  <si>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</si>
  <si>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</si>
  <si>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</si>
  <si>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</si>
  <si>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</si>
  <si>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</si>
  <si>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</si>
  <si>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</si>
  <si>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</si>
  <si>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</si>
  <si>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</si>
  <si>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</si>
  <si>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</si>
  <si>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</si>
  <si>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</si>
  <si>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</si>
  <si>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</si>
  <si>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</si>
  <si>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</si>
  <si>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</si>
  <si>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</si>
  <si>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</si>
  <si>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</si>
  <si>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</si>
  <si>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</si>
  <si>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</si>
  <si>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</si>
  <si>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</si>
  <si>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</si>
  <si>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</si>
  <si>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</si>
  <si>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</si>
  <si>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</si>
  <si>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</si>
  <si>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</si>
  <si>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</si>
  <si>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</si>
  <si>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</si>
  <si>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</si>
  <si>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</si>
  <si>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</si>
  <si>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</si>
  <si>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</si>
  <si>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</si>
  <si>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</si>
  <si>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</si>
  <si>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</si>
  <si>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</si>
  <si>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</si>
  <si>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</si>
  <si>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</si>
  <si>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</si>
  <si>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</si>
  <si>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</si>
  <si>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</si>
  <si>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</si>
  <si>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</si>
  <si>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</si>
  <si>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</si>
  <si>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</si>
  <si>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</si>
  <si>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</si>
  <si>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</si>
  <si>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</si>
  <si>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</si>
  <si>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</si>
  <si>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</si>
  <si>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</si>
  <si>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</si>
  <si>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</si>
  <si>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</si>
  <si>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</si>
  <si>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</si>
  <si>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</si>
  <si>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</si>
  <si>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</si>
  <si>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</si>
  <si>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</si>
  <si>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</si>
  <si>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</si>
  <si>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</si>
  <si>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</si>
  <si>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</si>
  <si>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</si>
  <si>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</si>
  <si>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</si>
  <si>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</si>
  <si>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</si>
  <si>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</si>
  <si>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</si>
  <si>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</si>
  <si>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</si>
  <si>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</si>
  <si>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</si>
  <si>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</si>
  <si>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</si>
  <si>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</si>
  <si>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</si>
  <si>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</si>
  <si>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</si>
  <si>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</si>
  <si>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</si>
  <si>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</si>
  <si>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</si>
  <si>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</si>
  <si>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</si>
  <si>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</si>
  <si>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</si>
  <si>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</si>
  <si>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</si>
  <si>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</si>
  <si>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</si>
  <si>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</si>
  <si>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</si>
  <si>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</si>
  <si>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</si>
  <si>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</si>
  <si>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</si>
  <si>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</si>
  <si>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</si>
  <si>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</si>
  <si>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</si>
  <si>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</si>
  <si>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</si>
  <si>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</si>
  <si>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</si>
  <si>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</si>
  <si>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</si>
  <si>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</si>
  <si>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</si>
  <si>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</si>
  <si>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</si>
  <si>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</si>
  <si>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</si>
  <si>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</si>
  <si>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</si>
  <si>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</si>
  <si>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</si>
  <si>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</si>
  <si>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</si>
  <si>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</si>
  <si>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</si>
  <si>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</si>
  <si>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</si>
  <si>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</si>
  <si>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</si>
  <si>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</si>
  <si>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</si>
  <si>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</si>
  <si>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</si>
  <si>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</si>
  <si>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</si>
  <si>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</si>
  <si>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</si>
  <si>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</si>
  <si>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</si>
  <si>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</si>
  <si>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</si>
  <si>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</si>
  <si>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</si>
  <si>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</si>
  <si>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</si>
  <si>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</si>
  <si>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</si>
  <si>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</si>
  <si>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</si>
  <si>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</si>
  <si>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</si>
  <si>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</si>
  <si>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</si>
  <si>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</si>
  <si>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</si>
  <si>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</si>
  <si>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</si>
  <si>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</si>
  <si>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</si>
  <si>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</si>
  <si>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</si>
  <si>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</si>
  <si>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</si>
  <si>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</si>
  <si>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</si>
  <si>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</si>
  <si>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</si>
  <si>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</si>
  <si>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</si>
  <si>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</si>
  <si>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</si>
  <si>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</si>
  <si>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</si>
  <si>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</si>
  <si>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</si>
  <si>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</si>
  <si>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</si>
  <si>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</si>
  <si>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</si>
  <si>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</si>
  <si>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</si>
  <si>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</si>
  <si>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</si>
  <si>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</si>
  <si>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</si>
  <si>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</si>
  <si>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</si>
  <si>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</si>
  <si>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</si>
  <si>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</si>
  <si>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</si>
  <si>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</si>
  <si>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</si>
  <si>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</si>
  <si>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</si>
  <si>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</si>
  <si>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</si>
  <si>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</si>
  <si>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</si>
  <si>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</si>
  <si>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</si>
  <si>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</si>
  <si>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</si>
  <si>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</si>
  <si>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</si>
  <si>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</si>
  <si>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</si>
  <si>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</si>
  <si>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</si>
  <si>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</si>
  <si>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</si>
  <si>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</si>
  <si>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</si>
  <si>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</si>
  <si>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</si>
  <si>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</si>
  <si>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</si>
  <si>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</si>
  <si>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</si>
  <si>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</si>
  <si>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</si>
  <si>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</si>
  <si>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</si>
  <si>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</si>
  <si>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</si>
  <si>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</si>
  <si>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</si>
  <si>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</si>
  <si>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</si>
  <si>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</si>
  <si>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</si>
  <si>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</si>
  <si>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</si>
  <si>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</si>
  <si>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</si>
  <si>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</si>
  <si>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</si>
  <si>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</si>
  <si>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</si>
  <si>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</si>
  <si>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</si>
  <si>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</si>
  <si>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</si>
  <si>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</si>
  <si>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</si>
  <si>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</si>
  <si>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</si>
  <si>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</si>
  <si>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</si>
  <si>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</si>
  <si>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</si>
  <si>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</si>
  <si>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</si>
  <si>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</si>
  <si>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</si>
  <si>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</si>
  <si>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</si>
  <si>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</si>
  <si>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</si>
  <si>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</si>
  <si>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</si>
  <si>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</si>
  <si>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</si>
  <si>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</si>
  <si>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</si>
  <si>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</si>
  <si>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</si>
  <si>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</si>
  <si>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</si>
  <si>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</si>
  <si>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</si>
  <si>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</si>
  <si>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</si>
  <si>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</si>
  <si>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</si>
  <si>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</si>
  <si>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</si>
  <si>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</si>
  <si>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</si>
  <si>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</si>
  <si>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</si>
  <si>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</si>
  <si>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</si>
  <si>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</si>
  <si>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</si>
  <si>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</si>
  <si>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</si>
  <si>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</si>
  <si>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</si>
  <si>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</si>
  <si>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</si>
  <si>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</si>
  <si>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</si>
  <si>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</si>
  <si>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</si>
  <si>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</si>
  <si>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</si>
  <si>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</si>
  <si>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</si>
  <si>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</si>
  <si>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</si>
  <si>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</si>
  <si>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</si>
  <si>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</si>
  <si>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</si>
  <si>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</si>
  <si>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</si>
  <si>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</si>
  <si>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</si>
  <si>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</si>
  <si>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</si>
  <si>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</si>
  <si>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</si>
  <si>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</si>
  <si>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</si>
  <si>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</si>
  <si>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</si>
  <si>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</si>
  <si>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</si>
  <si>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</si>
  <si>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</si>
  <si>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</si>
  <si>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</si>
  <si>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</si>
  <si>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</si>
  <si>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</si>
  <si>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</si>
  <si>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</si>
  <si>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</si>
  <si>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</si>
  <si>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</si>
  <si>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</si>
  <si>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</si>
  <si>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</si>
  <si>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</si>
  <si>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</si>
  <si>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</si>
  <si>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</si>
  <si>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</si>
  <si>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</si>
  <si>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</si>
  <si>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</si>
  <si>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</si>
  <si>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</si>
  <si>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</si>
  <si>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</si>
  <si>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</si>
  <si>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</si>
  <si>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</si>
  <si>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</si>
  <si>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</si>
  <si>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</si>
  <si>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</si>
  <si>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</si>
  <si>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</si>
  <si>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</si>
  <si>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</si>
  <si>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</si>
  <si>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</si>
  <si>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</si>
  <si>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</si>
  <si>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</si>
  <si>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</si>
  <si>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</si>
  <si>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</si>
  <si>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</si>
  <si>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</si>
  <si>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</si>
  <si>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</si>
  <si>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</si>
  <si>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</si>
  <si>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</si>
  <si>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</si>
  <si>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</si>
  <si>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</si>
  <si>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</si>
  <si>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</si>
  <si>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</si>
  <si>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</si>
  <si>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</si>
  <si>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</si>
  <si>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</si>
  <si>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</si>
  <si>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</si>
  <si>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</si>
  <si>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</si>
  <si>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</si>
  <si>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</si>
  <si>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</si>
  <si>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</si>
  <si>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</si>
  <si>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</si>
  <si>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</si>
  <si>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</si>
  <si>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</si>
  <si>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</si>
  <si>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</si>
  <si>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</si>
  <si>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</si>
  <si>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</si>
  <si>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</si>
  <si>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</si>
  <si>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</si>
  <si>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</si>
  <si>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</si>
  <si>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</si>
  <si>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</si>
  <si>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</si>
  <si>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</si>
  <si>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</si>
  <si>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</si>
  <si>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</si>
  <si>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</si>
  <si>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</si>
  <si>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</si>
  <si>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</si>
  <si>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</si>
  <si>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</si>
  <si>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</si>
  <si>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</si>
  <si>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</si>
  <si>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</si>
  <si>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</si>
  <si>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</si>
  <si>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</si>
  <si>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</si>
  <si>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</si>
  <si>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</si>
  <si>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</si>
  <si>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</si>
  <si>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</si>
  <si>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</si>
  <si>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</si>
  <si>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</si>
  <si>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</si>
  <si>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</si>
  <si>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</si>
  <si>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</si>
  <si>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</si>
  <si>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</si>
  <si>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</si>
  <si>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</si>
  <si>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</si>
  <si>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</si>
  <si>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</si>
  <si>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</si>
  <si>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</si>
  <si>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</si>
  <si>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</si>
  <si>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</si>
  <si>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</si>
  <si>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</si>
  <si>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</si>
  <si>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</si>
  <si>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</si>
  <si>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</si>
  <si>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</si>
  <si>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</si>
  <si>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</si>
  <si>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</si>
  <si>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</si>
  <si>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</si>
  <si>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</si>
  <si>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</si>
  <si>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</si>
  <si>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</si>
  <si>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</si>
  <si>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</si>
  <si>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</si>
  <si>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</si>
  <si>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</si>
  <si>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</si>
  <si>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</si>
  <si>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</si>
  <si>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</si>
  <si>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</si>
  <si>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</si>
  <si>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</si>
  <si>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</si>
  <si>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</si>
  <si>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</si>
  <si>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</si>
  <si>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</si>
  <si>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</si>
  <si>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</si>
  <si>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</si>
  <si>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</si>
  <si>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</si>
  <si>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</si>
  <si>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</si>
  <si>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</si>
  <si>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</si>
  <si>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</si>
  <si>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</si>
  <si>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</si>
  <si>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</si>
  <si>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</si>
  <si>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</si>
  <si>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</si>
  <si>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</si>
  <si>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</si>
  <si>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</si>
  <si>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</si>
  <si>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</si>
  <si>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</si>
  <si>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</si>
  <si>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</si>
  <si>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</si>
  <si>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</si>
  <si>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</si>
  <si>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</si>
  <si>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</si>
  <si>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</si>
  <si>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</si>
  <si>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</si>
  <si>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</si>
  <si>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</si>
  <si>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</si>
  <si>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</si>
  <si>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</si>
  <si>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</si>
  <si>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</si>
  <si>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</si>
  <si>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</si>
  <si>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</si>
  <si>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</si>
  <si>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</si>
  <si>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</si>
  <si>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</si>
  <si>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</si>
  <si>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</si>
  <si>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</si>
  <si>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</si>
  <si>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</si>
  <si>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</si>
  <si>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</si>
  <si>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</si>
  <si>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</si>
  <si>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</si>
  <si>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</si>
  <si>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</si>
  <si>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</si>
  <si>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</si>
  <si>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</si>
  <si>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</si>
  <si>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</si>
  <si>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</si>
  <si>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</si>
  <si>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</si>
  <si>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</si>
  <si>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</si>
  <si>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</si>
  <si>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</si>
  <si>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</si>
  <si>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</si>
  <si>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</si>
  <si>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</si>
  <si>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</si>
  <si>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</si>
  <si>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</si>
  <si>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</si>
  <si>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</si>
  <si>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</si>
  <si>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</si>
  <si>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</si>
  <si>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</si>
  <si>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</si>
  <si>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</si>
  <si>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</si>
  <si>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</si>
  <si>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</si>
  <si>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</si>
  <si>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</si>
  <si>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</si>
  <si>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</si>
  <si>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</si>
  <si>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</si>
  <si>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</si>
  <si>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</si>
  <si>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</si>
  <si>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</si>
  <si>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</si>
  <si>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</si>
  <si>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</si>
  <si>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</si>
  <si>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</si>
  <si>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</si>
  <si>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</si>
  <si>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</si>
  <si>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</si>
  <si>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</si>
  <si>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</si>
  <si>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</si>
  <si>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</si>
  <si>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</si>
  <si>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</si>
  <si>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</si>
  <si>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</si>
  <si>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</si>
  <si>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</si>
  <si>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</si>
  <si>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</si>
  <si>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</si>
  <si>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</si>
  <si>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</si>
  <si>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</si>
  <si>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</si>
  <si>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</si>
  <si>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</si>
  <si>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</si>
  <si>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</si>
  <si>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</si>
  <si>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</si>
  <si>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</si>
  <si>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</si>
  <si>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</si>
  <si>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</si>
  <si>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</si>
  <si>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</si>
  <si>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</si>
  <si>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</si>
  <si>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</si>
  <si>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</si>
  <si>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</si>
  <si>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</si>
  <si>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</si>
  <si>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</si>
  <si>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</si>
  <si>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</si>
  <si>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</si>
  <si>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</si>
  <si>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</si>
  <si>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</si>
  <si>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</si>
  <si>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</si>
  <si>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</si>
  <si>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</si>
  <si>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</si>
  <si>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</si>
  <si>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</si>
  <si>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</si>
  <si>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</si>
  <si>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</si>
  <si>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</si>
  <si>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</si>
  <si>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</si>
  <si>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</si>
  <si>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</si>
  <si>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</si>
  <si>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</si>
  <si>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</si>
  <si>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</si>
  <si>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</si>
  <si>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</si>
  <si>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</si>
  <si>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</si>
  <si>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</si>
  <si>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</si>
  <si>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</si>
  <si>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</si>
  <si>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</si>
  <si>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</si>
  <si>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</si>
  <si>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</si>
  <si>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</si>
  <si>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</si>
  <si>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</si>
  <si>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</si>
  <si>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</si>
  <si>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</si>
  <si>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</si>
  <si>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</si>
  <si>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</si>
  <si>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</si>
  <si>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</si>
  <si>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</si>
  <si>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</si>
  <si>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</si>
  <si>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</si>
  <si>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</si>
  <si>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</si>
  <si>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</si>
  <si>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</si>
  <si>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</si>
  <si>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</si>
  <si>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</si>
  <si>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</si>
  <si>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</si>
  <si>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</si>
  <si>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</si>
  <si>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</si>
  <si>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</si>
  <si>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</si>
  <si>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</si>
  <si>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</si>
  <si>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</si>
  <si>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</si>
  <si>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</si>
  <si>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</si>
  <si>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</si>
  <si>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</si>
  <si>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</si>
  <si>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</si>
  <si>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</si>
  <si>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</si>
  <si>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</si>
  <si>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</si>
  <si>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</si>
  <si>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</si>
  <si>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</si>
  <si>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</si>
  <si>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</si>
  <si>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</si>
  <si>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</si>
  <si>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</si>
  <si>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</si>
  <si>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</si>
  <si>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</si>
  <si>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</si>
  <si>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</si>
  <si>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</si>
  <si>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</si>
  <si>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</si>
  <si>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</si>
  <si>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</si>
  <si>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</si>
  <si>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</si>
  <si>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</si>
  <si>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</si>
  <si>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</si>
  <si>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</si>
  <si>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</si>
  <si>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</si>
  <si>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</si>
  <si>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</si>
  <si>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</si>
  <si>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</si>
  <si>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</si>
  <si>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</si>
  <si>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</si>
  <si>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</si>
  <si>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</si>
  <si>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</si>
  <si>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</si>
  <si>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</si>
  <si>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</si>
  <si>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</si>
  <si>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</si>
  <si>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</si>
  <si>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</si>
  <si>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</si>
  <si>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</si>
  <si>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</si>
  <si>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</si>
  <si>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</si>
  <si>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</si>
  <si>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</si>
  <si>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</si>
  <si>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</si>
  <si>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</si>
  <si>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</si>
  <si>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</si>
  <si>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</si>
  <si>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</si>
  <si>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</si>
  <si>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</si>
  <si>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</si>
  <si>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</si>
  <si>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</si>
  <si>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</si>
  <si>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</si>
  <si>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</si>
  <si>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</si>
  <si>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</si>
  <si>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</si>
  <si>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</si>
  <si>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</si>
  <si>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</si>
  <si>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</si>
  <si>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</si>
  <si>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</si>
  <si>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</si>
  <si>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</si>
  <si>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</si>
  <si>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</si>
  <si>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</si>
  <si>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</si>
  <si>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</si>
  <si>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</si>
  <si>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</si>
  <si>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</si>
  <si>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</si>
  <si>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</si>
  <si>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</si>
  <si>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</si>
  <si>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</si>
  <si>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</si>
  <si>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</si>
  <si>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</si>
  <si>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</si>
  <si>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</si>
  <si>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</si>
  <si>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</si>
  <si>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</si>
  <si>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</si>
  <si>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</si>
  <si>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</si>
  <si>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</si>
  <si>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</si>
  <si>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</si>
  <si>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</si>
  <si>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</si>
  <si>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</si>
  <si>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</si>
  <si>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</si>
  <si>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</si>
  <si>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</si>
  <si>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</si>
  <si>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</si>
  <si>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</si>
  <si>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</si>
  <si>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</si>
  <si>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</si>
  <si>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</si>
  <si>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</si>
  <si>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</si>
  <si>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</si>
  <si>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</si>
  <si>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</si>
  <si>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</si>
  <si>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</si>
  <si>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</si>
  <si>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</si>
  <si>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</si>
  <si>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</si>
  <si>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</si>
  <si>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</si>
  <si>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</si>
  <si>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</si>
  <si>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</si>
  <si>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</si>
  <si>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</si>
  <si>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</si>
  <si>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</si>
  <si>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</si>
  <si>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</si>
  <si>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</si>
  <si>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</si>
  <si>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</si>
  <si>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</si>
  <si>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</si>
  <si>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</si>
  <si>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</si>
  <si>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</si>
  <si>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</si>
  <si>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</si>
  <si>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</si>
  <si>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</si>
  <si>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</si>
  <si>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</si>
  <si>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</si>
  <si>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</si>
  <si>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</si>
  <si>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</si>
  <si>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</si>
  <si>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</si>
  <si>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</si>
  <si>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</si>
  <si>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</si>
  <si>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</si>
  <si>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</si>
  <si>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</si>
  <si>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</si>
  <si>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</si>
  <si>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</si>
  <si>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</si>
  <si>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</si>
  <si>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</si>
  <si>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</si>
  <si>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</si>
  <si>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</si>
  <si>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</si>
  <si>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</si>
  <si>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</si>
  <si>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</si>
  <si>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</si>
  <si>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</si>
  <si>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</si>
  <si>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</si>
  <si>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</si>
  <si>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</si>
  <si>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</si>
  <si>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</si>
  <si>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</si>
  <si>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</si>
  <si>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</si>
  <si>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</si>
  <si>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</si>
  <si>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</si>
  <si>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</si>
  <si>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</si>
  <si>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</si>
  <si>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</si>
  <si>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</si>
  <si>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</si>
  <si>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</si>
  <si>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</si>
  <si>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</si>
  <si>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</si>
  <si>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</si>
  <si>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</si>
  <si>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</si>
  <si>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</si>
  <si>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</si>
  <si>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</si>
  <si>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</si>
  <si>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</si>
  <si>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</si>
  <si>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</si>
  <si>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</si>
  <si>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</si>
  <si>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</si>
  <si>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</si>
  <si>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</si>
  <si>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</si>
  <si>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</si>
  <si>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</si>
  <si>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</si>
  <si>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</si>
  <si>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</si>
  <si>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</si>
  <si>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</si>
  <si>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</si>
  <si>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</si>
  <si>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</si>
  <si>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</si>
  <si>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</si>
  <si>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</si>
  <si>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</si>
  <si>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</si>
  <si>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</si>
  <si>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</si>
  <si>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</si>
  <si>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</si>
  <si>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</si>
  <si>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</si>
  <si>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</si>
  <si>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</si>
  <si>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</si>
  <si>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</si>
  <si>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</si>
  <si>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</si>
  <si>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</si>
  <si>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</si>
  <si>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</si>
  <si>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</si>
  <si>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</si>
  <si>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</si>
  <si>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</si>
  <si>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</si>
  <si>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</si>
  <si>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</si>
  <si>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</si>
  <si>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</si>
  <si>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</si>
  <si>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</si>
  <si>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</si>
  <si>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</si>
  <si>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</si>
  <si>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</si>
  <si>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</si>
  <si>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</si>
  <si>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</si>
  <si>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</si>
  <si>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</si>
  <si>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</si>
  <si>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</si>
  <si>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</si>
  <si>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</si>
  <si>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</si>
  <si>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</si>
  <si>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</si>
  <si>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</si>
  <si>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</si>
  <si>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</si>
  <si>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</si>
  <si>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</si>
  <si>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</si>
  <si>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</si>
  <si>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</si>
  <si>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</si>
  <si>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</si>
  <si>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</si>
  <si>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</si>
  <si>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</si>
  <si>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</si>
  <si>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</si>
  <si>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</si>
  <si>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</si>
  <si>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</si>
  <si>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</si>
  <si>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</si>
  <si>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</si>
  <si>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</si>
  <si>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</si>
  <si>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</si>
  <si>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</si>
  <si>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</si>
  <si>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</si>
  <si>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</si>
  <si>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</si>
  <si>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</si>
  <si>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</si>
  <si>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</si>
  <si>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</si>
  <si>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</si>
  <si>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</si>
  <si>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</si>
  <si>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</si>
  <si>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</si>
  <si>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</si>
  <si>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</si>
  <si>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</si>
  <si>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</si>
  <si>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</si>
  <si>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</si>
  <si>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</si>
  <si>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</si>
  <si>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</si>
  <si>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</si>
  <si>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</si>
  <si>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</si>
  <si>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</si>
  <si>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</si>
  <si>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</si>
  <si>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</si>
  <si>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</si>
  <si>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</si>
  <si>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</si>
  <si>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</si>
  <si>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</si>
  <si>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</si>
  <si>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</si>
  <si>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</si>
  <si>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</si>
  <si>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</si>
  <si>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</si>
  <si>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</si>
  <si>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</si>
  <si>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</si>
  <si>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</si>
  <si>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</si>
  <si>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</si>
  <si>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</si>
  <si>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</si>
  <si>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</si>
  <si>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</si>
  <si>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</si>
  <si>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</si>
  <si>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</si>
  <si>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</si>
  <si>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</si>
  <si>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</si>
  <si>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</si>
  <si>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</si>
  <si>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</si>
  <si>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</si>
  <si>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</si>
  <si>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</si>
  <si>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</si>
  <si>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</si>
  <si>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</si>
  <si>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</si>
  <si>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</si>
  <si>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</si>
  <si>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</si>
  <si>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</si>
  <si>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</si>
  <si>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</si>
  <si>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</si>
  <si>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</si>
  <si>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</si>
  <si>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</si>
  <si>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</si>
  <si>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</si>
  <si>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</si>
  <si>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</si>
  <si>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</si>
  <si>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</si>
  <si>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</si>
  <si>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</si>
  <si>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</si>
  <si>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</si>
  <si>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</si>
  <si>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</si>
  <si>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</si>
  <si>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</si>
  <si>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</si>
  <si>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</si>
  <si>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</si>
  <si>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</si>
  <si>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</si>
  <si>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</si>
  <si>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</si>
  <si>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</si>
  <si>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</si>
  <si>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</si>
  <si>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</si>
  <si>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</si>
  <si>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</si>
  <si>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</si>
  <si>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</si>
  <si>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</si>
  <si>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</si>
  <si>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</si>
  <si>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</si>
  <si>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</si>
  <si>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</si>
  <si>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</si>
  <si>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</si>
  <si>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</si>
  <si>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</si>
  <si>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</si>
  <si>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</si>
  <si>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</si>
  <si>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</si>
  <si>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</si>
  <si>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</si>
  <si>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</si>
  <si>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</si>
  <si>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</si>
  <si>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</si>
  <si>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</si>
  <si>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</si>
  <si>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</si>
  <si>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</si>
  <si>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</si>
  <si>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</si>
  <si>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</si>
  <si>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</si>
  <si>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</si>
  <si>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</si>
  <si>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</si>
  <si>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</si>
  <si>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</si>
  <si>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</si>
  <si>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</si>
  <si>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</si>
  <si>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</si>
  <si>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</si>
  <si>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</si>
  <si>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</si>
  <si>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</si>
  <si>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</si>
  <si>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</si>
  <si>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</si>
  <si>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</si>
  <si>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</si>
  <si>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</si>
  <si>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</si>
  <si>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</si>
  <si>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</si>
  <si>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</si>
  <si>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</si>
  <si>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</si>
  <si>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</si>
  <si>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</si>
  <si>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</si>
  <si>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</si>
  <si>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</si>
  <si>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</si>
  <si>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</si>
  <si>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</si>
  <si>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</si>
  <si>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</si>
  <si>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</si>
  <si>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</si>
  <si>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</si>
  <si>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</si>
  <si>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</si>
  <si>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</si>
  <si>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</si>
  <si>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</si>
  <si>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</si>
  <si>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</si>
  <si>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</si>
  <si>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</si>
  <si>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</si>
  <si>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</si>
  <si>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</si>
  <si>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</si>
  <si>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</si>
  <si>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</si>
  <si>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</si>
  <si>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</si>
  <si>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</si>
  <si>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</si>
  <si>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</si>
  <si>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</si>
  <si>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</si>
  <si>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</si>
  <si>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</si>
  <si>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</si>
  <si>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</si>
  <si>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</si>
  <si>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</si>
  <si>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</si>
  <si>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</si>
  <si>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</si>
  <si>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</si>
  <si>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</si>
  <si>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</si>
  <si>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</si>
  <si>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</si>
  <si>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</si>
  <si>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</si>
  <si>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</si>
  <si>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</si>
  <si>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</si>
  <si>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</si>
  <si>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</si>
  <si>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</si>
  <si>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</si>
  <si>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</si>
  <si>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</si>
  <si>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</si>
  <si>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</si>
  <si>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</si>
  <si>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</si>
  <si>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</si>
  <si>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</si>
  <si>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</si>
  <si>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</si>
  <si>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</si>
  <si>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</si>
  <si>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</si>
  <si>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</si>
  <si>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</si>
  <si>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</si>
  <si>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</si>
  <si>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</si>
  <si>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</si>
  <si>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</si>
  <si>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</si>
  <si>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</si>
  <si>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</si>
  <si>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</si>
  <si>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</si>
  <si>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</si>
  <si>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</si>
  <si>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</si>
  <si>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</si>
  <si>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</si>
  <si>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</si>
  <si>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</si>
  <si>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</si>
  <si>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</si>
  <si>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</si>
  <si>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</si>
  <si>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</si>
  <si>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</si>
  <si>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</si>
  <si>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</si>
  <si>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</si>
  <si>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</si>
  <si>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</si>
  <si>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</si>
  <si>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</si>
  <si>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</si>
  <si>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</si>
  <si>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</si>
  <si>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</si>
  <si>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</si>
  <si>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</si>
  <si>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</si>
  <si>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</si>
  <si>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</si>
  <si>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</si>
  <si>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</si>
  <si>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</si>
  <si>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</si>
  <si>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</si>
  <si>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</si>
  <si>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</si>
  <si>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</si>
  <si>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</si>
  <si>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</si>
  <si>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</si>
  <si>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</si>
  <si>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</si>
  <si>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</si>
  <si>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</si>
  <si>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</si>
  <si>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</si>
  <si>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</si>
  <si>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</si>
  <si>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</si>
  <si>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</si>
  <si>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</si>
  <si>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</si>
  <si>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</si>
  <si>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</si>
  <si>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</si>
  <si>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</si>
  <si>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</si>
  <si>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</si>
  <si>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</si>
  <si>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</si>
  <si>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</si>
  <si>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</si>
  <si>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</si>
  <si>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</si>
  <si>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</si>
  <si>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</si>
  <si>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</si>
  <si>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</si>
  <si>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</si>
  <si>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</si>
  <si>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</si>
  <si>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</si>
  <si>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</si>
  <si>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</si>
  <si>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</si>
  <si>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</si>
  <si>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</si>
  <si>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</si>
  <si>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</si>
  <si>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</si>
  <si>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</si>
  <si>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</si>
  <si>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</si>
  <si>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</si>
  <si>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</si>
  <si>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</si>
  <si>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</si>
  <si>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</si>
  <si>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</si>
  <si>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</si>
  <si>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</si>
  <si>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</si>
  <si>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</si>
  <si>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</si>
  <si>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</si>
  <si>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</si>
  <si>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</si>
  <si>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</si>
  <si>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</si>
  <si>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</si>
  <si>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</si>
  <si>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</si>
  <si>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</si>
  <si>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</si>
  <si>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</si>
  <si>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</si>
  <si>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</si>
  <si>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</si>
  <si>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</si>
  <si>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</si>
  <si>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</si>
  <si>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</si>
  <si>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</si>
  <si>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</si>
  <si>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</si>
  <si>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</si>
  <si>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</si>
  <si>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</si>
  <si>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</si>
  <si>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</si>
  <si>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</si>
  <si>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</si>
  <si>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</si>
  <si>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</si>
  <si>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</si>
  <si>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</si>
  <si>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</si>
  <si>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</si>
  <si>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</si>
  <si>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</si>
  <si>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</si>
  <si>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</si>
  <si>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</si>
  <si>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</si>
  <si>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</si>
  <si>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</si>
  <si>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</si>
  <si>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</si>
  <si>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</si>
  <si>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</si>
  <si>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</si>
  <si>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</si>
  <si>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</si>
  <si>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</si>
  <si>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</si>
  <si>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</si>
  <si>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</si>
  <si>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</si>
  <si>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</si>
  <si>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</si>
  <si>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</si>
  <si>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</si>
  <si>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</si>
  <si>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</si>
  <si>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</si>
  <si>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</si>
  <si>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</si>
  <si>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</si>
  <si>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</si>
  <si>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</si>
  <si>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</si>
  <si>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</si>
  <si>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</si>
  <si>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</si>
  <si>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</si>
  <si>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</si>
  <si>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</si>
  <si>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</si>
  <si>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</si>
  <si>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</si>
  <si>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</si>
  <si>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</si>
  <si>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</si>
  <si>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</si>
  <si>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</si>
  <si>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</si>
  <si>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</si>
  <si>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</si>
  <si>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</si>
  <si>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</si>
  <si>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</si>
  <si>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</si>
  <si>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</si>
  <si>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</si>
  <si>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</si>
  <si>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</si>
  <si>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</si>
  <si>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</si>
  <si>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</si>
  <si>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</si>
  <si>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</si>
  <si>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</si>
  <si>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</si>
  <si>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</si>
  <si>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</si>
  <si>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</si>
  <si>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</si>
  <si>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</si>
  <si>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</si>
  <si>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</si>
  <si>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</si>
  <si>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</si>
  <si>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</si>
  <si>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</si>
  <si>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</si>
  <si>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</si>
  <si>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</si>
  <si>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</si>
  <si>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</si>
  <si>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</si>
  <si>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</si>
  <si>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</si>
  <si>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</si>
  <si>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</si>
  <si>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</si>
  <si>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</si>
  <si>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</si>
  <si>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</si>
  <si>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</si>
  <si>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</si>
  <si>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</si>
  <si>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</si>
  <si>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</si>
  <si>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</si>
  <si>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</si>
  <si>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</si>
  <si>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</si>
  <si>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</si>
  <si>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</si>
  <si>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</si>
  <si>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</si>
  <si>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</si>
  <si>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</si>
  <si>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</si>
  <si>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</si>
  <si>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</si>
  <si>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</si>
  <si>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</si>
  <si>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</si>
  <si>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</si>
  <si>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</si>
  <si>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</si>
  <si>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</si>
  <si>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</si>
  <si>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</si>
  <si>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</si>
  <si>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</si>
  <si>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</si>
  <si>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</si>
  <si>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</si>
  <si>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</si>
  <si>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</si>
  <si>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</si>
  <si>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</si>
  <si>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</si>
  <si>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</si>
  <si>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</si>
  <si>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</si>
  <si>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</si>
  <si>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</si>
  <si>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</si>
  <si>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</si>
  <si>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</si>
  <si>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</si>
  <si>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</si>
  <si>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</si>
  <si>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</si>
  <si>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</si>
  <si>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</si>
  <si>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</si>
  <si>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</si>
  <si>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</si>
  <si>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</si>
  <si>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</si>
  <si>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</si>
  <si>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</si>
  <si>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</si>
  <si>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</si>
  <si>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</si>
  <si>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</si>
  <si>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</si>
  <si>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</si>
  <si>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</si>
  <si>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</si>
  <si>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</si>
  <si>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</si>
  <si>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</si>
  <si>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</si>
  <si>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</si>
  <si>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</si>
  <si>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</si>
  <si>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</si>
  <si>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</si>
  <si>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</si>
  <si>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</si>
  <si>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</si>
  <si>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</si>
  <si>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</si>
  <si>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</si>
  <si>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</si>
  <si>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</si>
  <si>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</si>
  <si>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</si>
  <si>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</si>
  <si>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</si>
  <si>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</si>
  <si>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</si>
  <si>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</si>
  <si>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</si>
  <si>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</si>
  <si>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</si>
  <si>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</si>
  <si>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</si>
  <si>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</si>
  <si>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</si>
  <si>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</si>
  <si>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</si>
  <si>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</si>
  <si>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</si>
  <si>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</si>
  <si>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</si>
  <si>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</si>
  <si>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</si>
  <si>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</si>
  <si>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</si>
  <si>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</si>
  <si>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</si>
  <si>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</si>
  <si>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</si>
  <si>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</si>
  <si>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</si>
  <si>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</si>
  <si>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</si>
  <si>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</si>
  <si>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</si>
  <si>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</si>
  <si>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</si>
  <si>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</si>
  <si>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</si>
  <si>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</si>
  <si>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</si>
  <si>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</si>
  <si>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</si>
  <si>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</si>
  <si>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</si>
  <si>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</si>
  <si>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</si>
  <si>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</si>
  <si>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</si>
  <si>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</si>
  <si>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</si>
  <si>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</si>
  <si>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</si>
  <si>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</si>
  <si>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</si>
  <si>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</si>
  <si>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</si>
  <si>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</si>
  <si>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</si>
  <si>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</si>
  <si>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</si>
  <si>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</si>
  <si>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</si>
  <si>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</si>
  <si>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</si>
  <si>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</si>
  <si>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</si>
  <si>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</si>
  <si>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</si>
  <si>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</si>
  <si>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</si>
  <si>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</si>
  <si>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</si>
  <si>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</si>
  <si>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</si>
  <si>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</si>
  <si>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</si>
  <si>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</si>
  <si>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</si>
  <si>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</si>
  <si>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</si>
  <si>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</si>
  <si>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</si>
  <si>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</si>
  <si>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</si>
  <si>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</si>
  <si>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</si>
  <si>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</si>
  <si>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</si>
  <si>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</si>
  <si>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</si>
  <si>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</si>
  <si>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</si>
  <si>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</si>
  <si>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</si>
  <si>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</si>
  <si>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</si>
  <si>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</si>
  <si>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</si>
  <si>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</si>
  <si>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</si>
  <si>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</si>
  <si>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</si>
  <si>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</si>
  <si>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</si>
  <si>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</si>
  <si>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</si>
  <si>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</si>
  <si>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</si>
  <si>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</si>
  <si>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</si>
  <si>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</si>
  <si>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</si>
  <si>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</si>
  <si>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</si>
  <si>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</si>
  <si>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</si>
  <si>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</si>
  <si>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</si>
  <si>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</si>
  <si>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</si>
  <si>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</si>
  <si>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</si>
  <si>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</si>
  <si>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</si>
  <si>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</si>
  <si>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</si>
  <si>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</si>
  <si>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</si>
  <si>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</si>
  <si>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</si>
  <si>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</si>
  <si>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</si>
  <si>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</si>
  <si>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</si>
  <si>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</si>
  <si>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</si>
  <si>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</si>
  <si>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</si>
  <si>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</si>
  <si>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</si>
  <si>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</si>
  <si>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</si>
  <si>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</si>
  <si>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</si>
  <si>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</si>
  <si>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</si>
  <si>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</si>
  <si>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</si>
  <si>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</si>
  <si>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</si>
  <si>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</si>
  <si>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</si>
  <si>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</si>
  <si>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</si>
  <si>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</si>
  <si>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</si>
  <si>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</si>
  <si>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</si>
  <si>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</si>
  <si>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</si>
  <si>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</si>
  <si>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</si>
  <si>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</si>
  <si>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</si>
  <si>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</si>
  <si>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</si>
  <si>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</si>
  <si>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</si>
  <si>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</si>
  <si>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</si>
  <si>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</si>
  <si>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</si>
  <si>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</si>
  <si>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</si>
  <si>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</si>
  <si>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</si>
  <si>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</si>
  <si>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</si>
  <si>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</si>
  <si>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</si>
  <si>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</si>
  <si>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</si>
  <si>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</si>
  <si>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</si>
  <si>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</si>
  <si>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</si>
  <si>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</si>
  <si>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</si>
  <si>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</si>
  <si>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</si>
  <si>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</si>
  <si>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</si>
  <si>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</si>
  <si>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</si>
  <si>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</si>
  <si>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</si>
  <si>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</si>
  <si>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</si>
  <si>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</si>
  <si>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</si>
  <si>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</si>
  <si>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</si>
  <si>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</si>
  <si>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</si>
  <si>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</si>
  <si>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</si>
  <si>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</si>
  <si>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</si>
  <si>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</si>
  <si>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</si>
  <si>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</si>
  <si>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</si>
  <si>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</si>
  <si>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</si>
  <si>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</si>
  <si>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</si>
  <si>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</si>
  <si>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</si>
  <si>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</si>
  <si>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</si>
  <si>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</si>
  <si>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</si>
  <si>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</si>
  <si>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</si>
  <si>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</si>
  <si>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</si>
  <si>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</si>
  <si>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</si>
  <si>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</si>
  <si>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</si>
  <si>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</si>
  <si>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</si>
  <si>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</si>
  <si>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</si>
  <si>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</si>
  <si>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</si>
  <si>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</si>
  <si>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</si>
  <si>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</si>
  <si>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</si>
  <si>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</si>
  <si>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</si>
  <si>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</si>
  <si>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</si>
  <si>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</si>
  <si>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</si>
  <si>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</si>
  <si>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</si>
  <si>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</si>
  <si>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</si>
  <si>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</si>
  <si>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</si>
  <si>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</si>
  <si>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</si>
  <si>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</si>
  <si>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</si>
  <si>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</si>
  <si>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</si>
  <si>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</si>
  <si>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</si>
  <si>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</si>
  <si>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</si>
  <si>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</si>
  <si>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</si>
  <si>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</si>
  <si>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</si>
  <si>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</si>
  <si>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</si>
  <si>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</si>
  <si>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</si>
  <si>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</si>
  <si>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</si>
  <si>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</si>
  <si>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</si>
  <si>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</si>
  <si>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</si>
  <si>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</si>
  <si>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</si>
  <si>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</si>
  <si>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</si>
  <si>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</si>
  <si>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</si>
  <si>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</si>
  <si>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</si>
  <si>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</si>
  <si>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</si>
  <si>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</si>
  <si>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</si>
  <si>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</si>
  <si>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</si>
  <si>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</si>
  <si>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</si>
  <si>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</si>
  <si>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</si>
  <si>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</si>
  <si>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</si>
  <si>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</si>
  <si>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</si>
  <si>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</si>
  <si>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</si>
  <si>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</si>
  <si>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</si>
  <si>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</si>
  <si>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</si>
  <si>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</si>
  <si>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</si>
  <si>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</si>
  <si>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</si>
  <si>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</si>
  <si>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</si>
  <si>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</si>
  <si>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</si>
  <si>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</si>
  <si>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</si>
  <si>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</si>
  <si>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</si>
  <si>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</si>
  <si>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</si>
  <si>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</si>
  <si>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</si>
  <si>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</si>
  <si>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</si>
  <si>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</si>
  <si>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</si>
  <si>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</si>
  <si>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</si>
  <si>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</si>
  <si>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</si>
  <si>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</si>
  <si>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</si>
  <si>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</si>
  <si>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</si>
  <si>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</si>
  <si>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</si>
  <si>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</si>
  <si>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</si>
  <si>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</si>
  <si>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</si>
  <si>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</si>
  <si>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</si>
  <si>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</si>
  <si>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</si>
  <si>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</si>
  <si>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</si>
  <si>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</si>
  <si>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</si>
  <si>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</si>
  <si>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</si>
  <si>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</si>
  <si>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</si>
  <si>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</si>
  <si>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</si>
  <si>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</si>
  <si>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</si>
  <si>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</si>
  <si>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</si>
  <si>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</si>
  <si>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</si>
  <si>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</si>
  <si>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</si>
  <si>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</si>
  <si>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</si>
  <si>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</si>
  <si>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</si>
  <si>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</si>
  <si>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</si>
  <si>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</si>
  <si>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</si>
  <si>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</si>
  <si>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</si>
  <si>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</si>
  <si>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</si>
  <si>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</si>
  <si>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</si>
  <si>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</si>
  <si>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</si>
  <si>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</si>
  <si>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</si>
  <si>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</si>
  <si>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</si>
  <si>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</si>
  <si>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</si>
  <si>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</si>
  <si>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</si>
  <si>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</si>
  <si>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</si>
  <si>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</si>
  <si>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</si>
  <si>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</si>
  <si>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</si>
  <si>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</si>
  <si>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</si>
  <si>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</si>
  <si>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</si>
  <si>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</si>
  <si>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</si>
  <si>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</si>
  <si>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</si>
  <si>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</si>
  <si>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</si>
  <si>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</si>
  <si>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</si>
  <si>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</si>
  <si>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</si>
  <si>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</si>
  <si>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</si>
  <si>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</si>
  <si>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</si>
  <si>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</si>
  <si>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</si>
  <si>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</si>
  <si>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</si>
  <si>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</si>
  <si>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</si>
  <si>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</si>
  <si>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</si>
  <si>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</si>
  <si>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</si>
  <si>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</si>
  <si>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</si>
  <si>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</si>
  <si>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</si>
  <si>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</si>
  <si>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</si>
  <si>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</si>
  <si>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</si>
  <si>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</si>
  <si>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</si>
  <si>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</si>
  <si>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</si>
  <si>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</si>
  <si>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</si>
  <si>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</si>
  <si>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</si>
  <si>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</si>
  <si>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</si>
  <si>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</si>
  <si>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</si>
  <si>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</si>
  <si>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</si>
  <si>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</si>
  <si>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</si>
  <si>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</si>
  <si>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</si>
  <si>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</si>
  <si>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</si>
  <si>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</si>
  <si>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</si>
  <si>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</si>
  <si>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</si>
  <si>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</si>
  <si>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</si>
  <si>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</si>
  <si>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</si>
  <si>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</si>
  <si>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</si>
  <si>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</si>
  <si>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</si>
  <si>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</si>
  <si>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</si>
  <si>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</si>
  <si>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</si>
  <si>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</si>
  <si>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</si>
  <si>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</si>
  <si>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</si>
  <si>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</si>
  <si>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</si>
  <si>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</si>
  <si>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</si>
  <si>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</si>
  <si>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</si>
  <si>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</si>
  <si>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</si>
  <si>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</si>
  <si>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</si>
  <si>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</si>
  <si>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</si>
  <si>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</si>
  <si>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</si>
  <si>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</si>
  <si>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</si>
  <si>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</si>
  <si>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</si>
  <si>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</si>
  <si>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</si>
  <si>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</si>
  <si>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</si>
  <si>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</si>
  <si>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</si>
  <si>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</si>
  <si>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</si>
  <si>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</si>
  <si>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</si>
  <si>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</si>
  <si>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</si>
  <si>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</si>
  <si>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</si>
  <si>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</si>
  <si>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</si>
  <si>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</si>
  <si>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</si>
  <si>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</si>
  <si>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</si>
  <si>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</si>
  <si>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</si>
  <si>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</si>
  <si>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</si>
  <si>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</si>
  <si>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</si>
  <si>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</si>
  <si>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</si>
  <si>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</si>
  <si>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</si>
  <si>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</si>
  <si>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</si>
  <si>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</si>
  <si>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</si>
  <si>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</si>
  <si>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</si>
  <si>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</si>
  <si>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</si>
  <si>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</si>
  <si>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</si>
  <si>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</si>
  <si>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</si>
  <si>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</si>
  <si>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</si>
  <si>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</si>
  <si>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</si>
  <si>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</si>
  <si>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</si>
  <si>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</si>
  <si>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</si>
  <si>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</si>
  <si>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</si>
  <si>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</si>
  <si>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</si>
  <si>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</si>
  <si>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</si>
  <si>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</si>
  <si>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</si>
  <si>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</si>
  <si>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</si>
  <si>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</si>
  <si>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</si>
  <si>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</si>
  <si>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</si>
  <si>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</si>
  <si>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</si>
  <si>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</si>
  <si>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</si>
  <si>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</si>
  <si>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</si>
  <si>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</si>
  <si>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</si>
  <si>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</si>
  <si>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</si>
  <si>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</si>
  <si>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</si>
  <si>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</si>
  <si>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</si>
  <si>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</si>
  <si>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</si>
  <si>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</si>
  <si>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</si>
  <si>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</si>
  <si>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</si>
  <si>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</si>
  <si>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</si>
  <si>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</si>
  <si>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</si>
  <si>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</si>
  <si>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</si>
  <si>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</si>
  <si>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</si>
  <si>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</si>
  <si>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</si>
  <si>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</si>
  <si>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</si>
  <si>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</si>
  <si>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</si>
  <si>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</si>
  <si>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</si>
  <si>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</si>
  <si>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</si>
  <si>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</si>
  <si>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</si>
  <si>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</si>
  <si>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</si>
  <si>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</si>
  <si>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</si>
  <si>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</si>
  <si>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</si>
  <si>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</si>
  <si>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</si>
  <si>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</si>
  <si>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</si>
  <si>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</si>
  <si>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</si>
  <si>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</si>
  <si>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</si>
  <si>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</si>
  <si>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</si>
  <si>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</si>
  <si>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</si>
  <si>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</si>
  <si>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</si>
  <si>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</si>
  <si>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</si>
  <si>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</si>
  <si>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</si>
  <si>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</si>
  <si>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</si>
  <si>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</si>
  <si>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</si>
  <si>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</si>
  <si>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</si>
  <si>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</si>
  <si>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</si>
  <si>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</si>
  <si>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</si>
  <si>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</si>
  <si>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</si>
  <si>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</si>
  <si>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</si>
  <si>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</si>
  <si>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</si>
  <si>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</si>
  <si>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</si>
  <si>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</si>
  <si>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</si>
  <si>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</si>
  <si>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</si>
  <si>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</si>
  <si>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</si>
  <si>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</si>
  <si>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</si>
  <si>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</si>
  <si>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</si>
  <si>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</si>
  <si>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</si>
  <si>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</si>
  <si>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</si>
  <si>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</si>
  <si>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</si>
  <si>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</si>
  <si>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</si>
  <si>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</si>
  <si>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</si>
  <si>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</si>
  <si>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</si>
  <si>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</si>
  <si>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</si>
  <si>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</si>
  <si>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</si>
  <si>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</si>
  <si>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</si>
  <si>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</si>
  <si>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</si>
  <si>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</si>
  <si>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</si>
  <si>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</si>
  <si>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</si>
  <si>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</si>
  <si>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</si>
  <si>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</si>
  <si>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</si>
  <si>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</si>
  <si>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</si>
  <si>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</si>
  <si>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</si>
  <si>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</si>
  <si>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</si>
  <si>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</si>
  <si>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</si>
  <si>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</si>
  <si>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</si>
  <si>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</si>
  <si>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</si>
  <si>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</si>
  <si>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</si>
  <si>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</si>
  <si>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</si>
  <si>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</si>
  <si>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</si>
  <si>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</si>
  <si>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</si>
  <si>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</si>
  <si>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</si>
  <si>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</si>
  <si>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</si>
  <si>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</si>
  <si>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</si>
  <si>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</si>
  <si>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</si>
  <si>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</si>
  <si>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</si>
  <si>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</si>
  <si>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</si>
  <si>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</si>
  <si>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</si>
  <si>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</si>
  <si>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</si>
  <si>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</si>
  <si>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</si>
  <si>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</si>
  <si>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</si>
  <si>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</si>
  <si>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</si>
  <si>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</si>
  <si>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</si>
  <si>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</si>
  <si>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</si>
  <si>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</si>
  <si>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</si>
  <si>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</si>
  <si>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</si>
  <si>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</si>
  <si>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</si>
  <si>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</si>
  <si>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</si>
  <si>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</si>
  <si>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</si>
  <si>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</si>
  <si>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</si>
  <si>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</si>
  <si>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</si>
  <si>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</si>
  <si>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</si>
  <si>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</si>
  <si>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</si>
  <si>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</si>
  <si>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</si>
  <si>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</si>
  <si>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</si>
  <si>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</si>
  <si>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</si>
  <si>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</si>
  <si>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</si>
  <si>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</si>
  <si>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</si>
  <si>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</si>
  <si>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</si>
  <si>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</si>
  <si>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</si>
  <si>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</si>
  <si>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</si>
  <si>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</si>
  <si>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</si>
  <si>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</si>
  <si>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</si>
  <si>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</si>
  <si>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</si>
  <si>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</si>
  <si>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</si>
  <si>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</si>
  <si>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</si>
  <si>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</si>
  <si>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</si>
  <si>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</si>
  <si>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</si>
  <si>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</si>
  <si>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</si>
  <si>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</si>
  <si>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</si>
  <si>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</si>
  <si>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</si>
  <si>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</si>
  <si>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</si>
  <si>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</si>
  <si>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</si>
  <si>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</si>
  <si>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</si>
  <si>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</si>
  <si>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</si>
  <si>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</si>
  <si>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</si>
  <si>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</si>
  <si>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</si>
  <si>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</si>
  <si>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</si>
  <si>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</si>
  <si>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</si>
  <si>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</si>
  <si>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</si>
  <si>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</si>
  <si>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</si>
  <si>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</si>
  <si>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</si>
  <si>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</si>
  <si>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</si>
  <si>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</si>
  <si>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</si>
  <si>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</si>
  <si>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</si>
  <si>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</si>
  <si>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</si>
  <si>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</si>
  <si>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</si>
  <si>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</si>
  <si>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</si>
  <si>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</si>
  <si>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</si>
  <si>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</si>
  <si>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</si>
  <si>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</si>
  <si>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</si>
  <si>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</si>
  <si>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</si>
  <si>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</si>
  <si>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</si>
  <si>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</si>
  <si>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</si>
  <si>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</si>
  <si>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</si>
  <si>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</si>
  <si>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</si>
  <si>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</si>
  <si>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</si>
  <si>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</si>
  <si>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</si>
  <si>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</si>
  <si>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</si>
  <si>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</si>
  <si>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</si>
  <si>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</si>
  <si>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</si>
  <si>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</si>
  <si>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</si>
  <si>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</si>
  <si>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</si>
  <si>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</si>
  <si>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</si>
  <si>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</si>
  <si>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</si>
  <si>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</si>
  <si>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</si>
  <si>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</si>
  <si>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</si>
  <si>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</si>
  <si>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</si>
  <si>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</si>
  <si>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</si>
  <si>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</si>
  <si>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</si>
  <si>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</si>
  <si>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</si>
  <si>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</si>
  <si>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</si>
  <si>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</si>
  <si>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</si>
  <si>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</si>
  <si>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</si>
  <si>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</si>
  <si>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</si>
  <si>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</si>
  <si>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</si>
  <si>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</si>
  <si>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</si>
  <si>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</si>
  <si>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</si>
  <si>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</si>
  <si>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</si>
  <si>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</si>
  <si>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</si>
  <si>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</si>
  <si>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</si>
  <si>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</si>
  <si>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</si>
  <si>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</si>
  <si>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</si>
  <si>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</si>
  <si>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</si>
  <si>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</si>
  <si>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</si>
  <si>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</si>
  <si>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</si>
  <si>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</si>
  <si>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</si>
  <si>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</si>
  <si>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</si>
  <si>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</si>
  <si>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</si>
  <si>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</si>
  <si>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</si>
  <si>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</si>
  <si>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</si>
  <si>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</si>
  <si>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</si>
  <si>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</si>
  <si>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</si>
  <si>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</si>
  <si>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</si>
  <si>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</si>
  <si>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</si>
  <si>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</si>
  <si>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</si>
  <si>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</si>
  <si>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</si>
  <si>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</si>
  <si>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</si>
  <si>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</si>
  <si>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</si>
  <si>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</si>
  <si>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</si>
  <si>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</si>
  <si>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</si>
  <si>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</si>
  <si>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</si>
  <si>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</si>
  <si>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</si>
  <si>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</si>
  <si>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</si>
  <si>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</si>
  <si>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</si>
  <si>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</si>
  <si>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</si>
  <si>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</si>
  <si>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</si>
  <si>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</si>
  <si>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</si>
  <si>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</si>
  <si>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</si>
  <si>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</si>
  <si>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</si>
  <si>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</si>
  <si>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</si>
  <si>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</si>
  <si>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</si>
  <si>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</si>
  <si>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</si>
  <si>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</si>
  <si>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</si>
  <si>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</si>
  <si>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</si>
  <si>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</si>
  <si>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</si>
  <si>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</si>
  <si>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</si>
  <si>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</si>
  <si>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</si>
  <si>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</si>
  <si>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</si>
  <si>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</si>
  <si>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</si>
  <si>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</si>
  <si>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</si>
  <si>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</si>
  <si>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</si>
  <si>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</si>
  <si>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</si>
  <si>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</si>
  <si>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</si>
  <si>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</si>
  <si>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</si>
  <si>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</si>
  <si>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</si>
  <si>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</si>
  <si>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</si>
  <si>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</si>
  <si>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</si>
  <si>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</si>
  <si>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</si>
  <si>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</si>
  <si>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</si>
  <si>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</si>
  <si>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</si>
  <si>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</si>
  <si>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</si>
  <si>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</si>
  <si>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</si>
  <si>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</si>
  <si>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</si>
  <si>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</si>
  <si>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</si>
  <si>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</si>
  <si>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</si>
  <si>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</si>
  <si>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</si>
  <si>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</si>
  <si>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</si>
  <si>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</si>
  <si>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</si>
  <si>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</si>
  <si>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</si>
  <si>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</si>
  <si>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</si>
  <si>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</si>
  <si>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</si>
  <si>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</si>
  <si>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</si>
  <si>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</si>
  <si>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</si>
  <si>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</si>
  <si>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</si>
  <si>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</si>
  <si>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</si>
  <si>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</si>
  <si>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</si>
  <si>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</si>
  <si>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</si>
  <si>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</si>
  <si>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</si>
  <si>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</si>
  <si>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</si>
  <si>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</si>
  <si>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</si>
  <si>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</si>
  <si>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</si>
  <si>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</si>
  <si>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</si>
  <si>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</si>
  <si>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</si>
  <si>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</si>
  <si>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</si>
  <si>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</si>
  <si>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</si>
  <si>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</si>
  <si>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</si>
  <si>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</si>
  <si>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</si>
  <si>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</si>
  <si>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</si>
  <si>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</si>
  <si>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</si>
  <si>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</si>
  <si>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</si>
  <si>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</si>
  <si>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</si>
  <si>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</si>
  <si>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</si>
  <si>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</si>
  <si>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</si>
  <si>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</si>
  <si>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</si>
  <si>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</si>
  <si>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</si>
  <si>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</si>
  <si>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</si>
  <si>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</si>
  <si>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</si>
  <si>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</si>
  <si>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</si>
  <si>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</si>
  <si>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</si>
  <si>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</si>
  <si>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</si>
  <si>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</si>
  <si>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</si>
  <si>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</si>
  <si>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</si>
  <si>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</si>
  <si>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</si>
  <si>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</si>
  <si>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</si>
  <si>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</si>
  <si>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</si>
  <si>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</si>
  <si>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</si>
  <si>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</si>
  <si>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</si>
  <si>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</si>
  <si>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</si>
  <si>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</si>
  <si>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</si>
  <si>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</si>
  <si>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</si>
  <si>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</si>
  <si>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</si>
  <si>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</si>
  <si>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</si>
  <si>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</si>
  <si>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</si>
  <si>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</si>
  <si>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</si>
  <si>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</si>
  <si>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</si>
  <si>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</si>
  <si>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</si>
  <si>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</si>
  <si>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</si>
  <si>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</si>
  <si>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</si>
  <si>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</si>
  <si>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</si>
  <si>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</si>
  <si>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</si>
  <si>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</si>
  <si>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</si>
  <si>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</si>
  <si>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</si>
  <si>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</si>
  <si>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</si>
  <si>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</si>
  <si>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</si>
  <si>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</si>
  <si>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</si>
  <si>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</si>
  <si>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</si>
  <si>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</si>
  <si>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</si>
  <si>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</si>
  <si>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</si>
  <si>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</si>
  <si>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</si>
  <si>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</si>
  <si>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</si>
  <si>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</si>
  <si>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</si>
  <si>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</si>
  <si>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</si>
  <si>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</si>
  <si>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</si>
  <si>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</si>
  <si>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</si>
  <si>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</si>
  <si>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</si>
  <si>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</si>
  <si>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</si>
  <si>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</si>
  <si>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</si>
  <si>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</si>
  <si>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</si>
  <si>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</si>
  <si>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</si>
  <si>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</si>
  <si>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</si>
  <si>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</si>
  <si>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</si>
  <si>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</si>
  <si>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</si>
  <si>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</si>
  <si>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</si>
  <si>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</si>
  <si>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</si>
  <si>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</si>
  <si>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</si>
  <si>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</si>
  <si>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</si>
  <si>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</si>
  <si>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</si>
  <si>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</si>
  <si>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</si>
  <si>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</si>
  <si>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</si>
  <si>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</si>
  <si>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</si>
  <si>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</si>
  <si>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</si>
  <si>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</si>
  <si>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</si>
  <si>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</si>
  <si>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</si>
  <si>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</si>
  <si>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</si>
  <si>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</si>
  <si>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</si>
  <si>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</si>
  <si>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</si>
  <si>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</si>
  <si>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</si>
  <si>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</si>
  <si>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</si>
  <si>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</si>
  <si>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</si>
  <si>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</si>
  <si>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</si>
  <si>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</si>
  <si>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</si>
  <si>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</si>
  <si>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</si>
  <si>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</si>
  <si>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</si>
  <si>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</si>
  <si>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</si>
  <si>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</si>
  <si>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</si>
  <si>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</si>
  <si>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</si>
  <si>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</si>
  <si>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</si>
  <si>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</si>
  <si>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</si>
  <si>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</si>
  <si>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</si>
  <si>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</si>
  <si>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</si>
  <si>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</si>
  <si>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</si>
  <si>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</si>
  <si>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</si>
  <si>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</si>
  <si>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</si>
  <si>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</si>
  <si>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</si>
  <si>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</si>
  <si>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</si>
  <si>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</si>
  <si>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</si>
  <si>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</si>
  <si>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</si>
  <si>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</si>
  <si>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</si>
  <si>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</si>
  <si>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</si>
  <si>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</si>
  <si>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</si>
  <si>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</si>
  <si>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</si>
  <si>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</si>
  <si>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</si>
  <si>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</si>
  <si>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</si>
  <si>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</si>
  <si>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</si>
  <si>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</si>
  <si>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</si>
  <si>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</si>
  <si>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</si>
  <si>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</si>
  <si>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</si>
  <si>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</si>
  <si>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</si>
  <si>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</si>
  <si>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</si>
  <si>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</si>
  <si>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</si>
  <si>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</si>
  <si>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</si>
  <si>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</si>
  <si>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</si>
  <si>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</si>
  <si>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</si>
  <si>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</si>
  <si>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</si>
  <si>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</si>
  <si>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</si>
  <si>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</si>
  <si>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</si>
  <si>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</si>
  <si>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</si>
  <si>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</si>
  <si>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</si>
  <si>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</si>
  <si>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</si>
  <si>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</si>
  <si>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</si>
  <si>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</si>
  <si>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</si>
  <si>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</si>
  <si>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</si>
  <si>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</si>
  <si>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</si>
  <si>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</si>
  <si>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</si>
  <si>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</si>
  <si>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</si>
  <si>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</si>
  <si>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</si>
  <si>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</si>
  <si>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</si>
  <si>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</si>
  <si>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</si>
  <si>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</si>
  <si>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</si>
  <si>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</si>
  <si>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</si>
  <si>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</si>
  <si>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</si>
  <si>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</si>
  <si>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</si>
  <si>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</si>
  <si>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</si>
  <si>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</si>
  <si>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</si>
  <si>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</si>
  <si>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</si>
  <si>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</si>
  <si>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</si>
  <si>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</si>
  <si>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</si>
  <si>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</si>
  <si>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</si>
  <si>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</si>
  <si>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</si>
  <si>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</si>
  <si>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</si>
  <si>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</si>
  <si>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</si>
  <si>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</si>
  <si>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</si>
  <si>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</si>
  <si>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</si>
  <si>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</si>
  <si>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</si>
  <si>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</si>
  <si>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</si>
  <si>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</si>
  <si>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</si>
  <si>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</si>
  <si>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</si>
  <si>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</si>
  <si>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</si>
  <si>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</si>
  <si>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</si>
  <si>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</si>
  <si>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</si>
  <si>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</si>
  <si>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</si>
  <si>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</si>
  <si>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</si>
  <si>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</si>
  <si>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</si>
  <si>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</si>
  <si>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</si>
  <si>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</si>
  <si>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</si>
  <si>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</si>
  <si>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</si>
  <si>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</si>
  <si>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</si>
  <si>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</si>
  <si>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</si>
  <si>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</si>
  <si>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</si>
  <si>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</si>
  <si>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</si>
  <si>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</si>
  <si>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</si>
  <si>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</si>
  <si>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</si>
  <si>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</si>
  <si>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</si>
  <si>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</si>
  <si>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</si>
  <si>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</si>
  <si>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</si>
  <si>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</si>
  <si>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</si>
  <si>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</si>
  <si>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</si>
  <si>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</si>
  <si>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</si>
  <si>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</si>
  <si>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</si>
  <si>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</si>
  <si>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</si>
  <si>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</si>
  <si>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</si>
  <si>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</si>
  <si>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</si>
  <si>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</si>
  <si>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</si>
  <si>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</si>
  <si>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</si>
  <si>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</si>
  <si>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</si>
  <si>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</si>
  <si>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</si>
  <si>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</si>
  <si>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</si>
  <si>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</si>
  <si>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</si>
  <si>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</si>
  <si>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</si>
  <si>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</si>
  <si>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</si>
  <si>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</si>
  <si>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</si>
  <si>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</si>
  <si>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</si>
  <si>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</si>
  <si>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</si>
  <si>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</si>
  <si>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</si>
  <si>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</si>
  <si>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</si>
  <si>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</si>
  <si>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</si>
  <si>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</si>
  <si>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</si>
  <si>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</si>
  <si>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</si>
  <si>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</si>
  <si>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</si>
  <si>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</si>
  <si>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</si>
  <si>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</si>
  <si>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</si>
  <si>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</si>
  <si>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</si>
  <si>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</si>
  <si>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</si>
  <si>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</si>
  <si>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</si>
  <si>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</si>
  <si>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</si>
  <si>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</si>
  <si>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</si>
  <si>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</si>
  <si>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</si>
  <si>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</si>
  <si>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</si>
  <si>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</si>
  <si>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</si>
  <si>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</si>
  <si>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</si>
  <si>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</si>
  <si>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</si>
  <si>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</si>
  <si>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</si>
  <si>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</si>
  <si>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</si>
  <si>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</si>
  <si>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</si>
  <si>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</si>
  <si>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</si>
  <si>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</si>
  <si>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</si>
  <si>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</si>
  <si>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</si>
  <si>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</si>
  <si>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</si>
  <si>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</si>
  <si>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</si>
  <si>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</si>
  <si>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</si>
  <si>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</si>
  <si>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</si>
  <si>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</si>
  <si>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</si>
  <si>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</si>
  <si>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</si>
  <si>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</si>
  <si>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</si>
  <si>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</si>
  <si>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</si>
  <si>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</si>
  <si>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</si>
  <si>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</si>
  <si>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</si>
  <si>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</si>
  <si>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</si>
  <si>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</si>
  <si>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</si>
  <si>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</si>
  <si>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</si>
  <si>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</si>
  <si>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</si>
  <si>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</si>
  <si>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</si>
  <si>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</si>
  <si>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</si>
  <si>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</si>
  <si>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</si>
  <si>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</si>
  <si>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</si>
  <si>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</si>
  <si>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</si>
  <si>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</si>
  <si>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</si>
  <si>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</si>
  <si>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</si>
  <si>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</si>
  <si>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</si>
  <si>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</si>
  <si>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</si>
  <si>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</si>
  <si>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</si>
  <si>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</si>
  <si>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</si>
  <si>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</si>
  <si>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</si>
  <si>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</si>
  <si>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</si>
  <si>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</si>
  <si>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</si>
  <si>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</si>
  <si>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</si>
  <si>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</si>
  <si>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</si>
  <si>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</si>
  <si>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</si>
  <si>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</si>
  <si>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</si>
  <si>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</si>
  <si>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</si>
  <si>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</si>
  <si>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</si>
  <si>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</si>
  <si>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</si>
  <si>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</si>
  <si>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</si>
  <si>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</si>
  <si>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</si>
  <si>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</si>
  <si>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</si>
  <si>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</si>
  <si>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</si>
  <si>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</si>
  <si>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</si>
  <si>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</si>
  <si>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</si>
  <si>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</si>
  <si>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</si>
  <si>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</si>
  <si>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</si>
  <si>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</si>
  <si>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</si>
  <si>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</si>
  <si>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</si>
  <si>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</si>
  <si>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</si>
  <si>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</si>
  <si>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</si>
  <si>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</si>
  <si>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</si>
  <si>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</si>
  <si>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</si>
  <si>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</si>
  <si>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</si>
  <si>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</si>
  <si>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</si>
  <si>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</si>
  <si>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</si>
  <si>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</si>
  <si>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</si>
  <si>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</si>
  <si>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</si>
  <si>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</si>
  <si>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</si>
  <si>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</si>
  <si>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</si>
  <si>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</si>
  <si>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</si>
  <si>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</si>
  <si>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</si>
  <si>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</si>
  <si>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</si>
  <si>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</si>
  <si>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</si>
  <si>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</si>
  <si>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</si>
  <si>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</si>
  <si>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</si>
  <si>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</si>
  <si>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</si>
  <si>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</si>
  <si>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</si>
  <si>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</si>
  <si>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</si>
  <si>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</si>
  <si>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</si>
  <si>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</si>
  <si>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</si>
  <si>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</si>
  <si>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</si>
  <si>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</si>
  <si>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</si>
  <si>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</si>
  <si>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</si>
  <si>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</si>
  <si>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</si>
  <si>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</si>
  <si>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</si>
  <si>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</si>
  <si>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</si>
  <si>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</si>
  <si>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</si>
  <si>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</si>
  <si>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</si>
  <si>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</si>
  <si>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</si>
  <si>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</si>
  <si>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</si>
  <si>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</si>
  <si>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</si>
  <si>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</si>
  <si>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</si>
  <si>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</si>
  <si>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</si>
  <si>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</si>
  <si>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</si>
  <si>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</si>
  <si>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</si>
  <si>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</si>
  <si>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</si>
  <si>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</si>
  <si>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</si>
  <si>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</si>
  <si>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</si>
  <si>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</si>
  <si>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</si>
  <si>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</si>
  <si>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</si>
  <si>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</si>
  <si>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</si>
  <si>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</si>
  <si>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</si>
  <si>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</si>
  <si>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</si>
  <si>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</si>
  <si>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</si>
  <si>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</si>
  <si>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</si>
  <si>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</si>
  <si>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</si>
  <si>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</si>
  <si>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</si>
  <si>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</si>
  <si>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</si>
  <si>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</si>
  <si>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</si>
  <si>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</si>
  <si>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</si>
  <si>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</si>
  <si>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</si>
  <si>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</si>
  <si>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</si>
  <si>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</si>
  <si>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</si>
  <si>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</si>
  <si>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</si>
  <si>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</si>
  <si>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</si>
  <si>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</si>
  <si>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</si>
  <si>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</si>
  <si>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</si>
  <si>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</si>
  <si>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</si>
  <si>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</si>
  <si>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</si>
  <si>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</si>
  <si>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</si>
  <si>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</si>
  <si>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</si>
  <si>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</si>
  <si>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</si>
  <si>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</si>
  <si>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</si>
  <si>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</si>
  <si>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</si>
  <si>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</si>
  <si>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</si>
  <si>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</si>
  <si>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</si>
  <si>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</si>
  <si>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</si>
  <si>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</si>
  <si>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</si>
  <si>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</si>
  <si>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</si>
  <si>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</si>
  <si>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</si>
  <si>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</si>
  <si>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</si>
  <si>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</si>
  <si>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</si>
  <si>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</si>
  <si>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</si>
  <si>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</si>
  <si>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</si>
  <si>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</si>
  <si>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</si>
  <si>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</si>
  <si>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</si>
  <si>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</si>
  <si>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</si>
  <si>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</si>
  <si>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</si>
  <si>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</si>
  <si>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</si>
  <si>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</si>
  <si>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</si>
  <si>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</si>
  <si>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</si>
  <si>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</si>
  <si>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</si>
  <si>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</si>
  <si>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</si>
  <si>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</si>
  <si>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</si>
  <si>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</si>
  <si>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</si>
  <si>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</si>
  <si>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</si>
  <si>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</si>
  <si>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</si>
  <si>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</si>
  <si>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</si>
  <si>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</si>
  <si>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</si>
  <si>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</si>
  <si>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</si>
  <si>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</si>
  <si>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</si>
  <si>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</si>
  <si>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</si>
  <si>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</si>
  <si>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</si>
  <si>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</si>
  <si>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</si>
  <si>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</si>
  <si>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</si>
  <si>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</si>
  <si>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</si>
  <si>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</si>
  <si>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</si>
  <si>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</si>
  <si>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</si>
  <si>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</si>
  <si>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</si>
  <si>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</si>
  <si>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</si>
  <si>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</si>
  <si>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</si>
  <si>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</si>
  <si>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</si>
  <si>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</si>
  <si>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</si>
  <si>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</si>
  <si>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</si>
  <si>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</si>
  <si>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</si>
  <si>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</si>
  <si>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</si>
  <si>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</si>
  <si>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</si>
  <si>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</si>
  <si>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</si>
  <si>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</si>
  <si>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</si>
  <si>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</si>
  <si>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</si>
  <si>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</si>
  <si>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</si>
  <si>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</si>
  <si>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</si>
  <si>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</si>
  <si>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</si>
  <si>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</si>
  <si>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</si>
  <si>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</si>
  <si>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</si>
  <si>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</si>
  <si>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</si>
  <si>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</si>
  <si>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</si>
  <si>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</si>
  <si>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</si>
  <si>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</si>
  <si>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</si>
  <si>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</si>
  <si>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</si>
  <si>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</si>
  <si>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</si>
  <si>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</si>
  <si>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</si>
  <si>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</si>
  <si>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</si>
  <si>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</si>
  <si>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</si>
  <si>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</si>
  <si>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</si>
  <si>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</si>
  <si>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</si>
  <si>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</si>
  <si>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</si>
  <si>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</si>
  <si>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</si>
  <si>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</si>
  <si>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</si>
  <si>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</si>
  <si>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</si>
  <si>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</si>
  <si>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</si>
  <si>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</si>
  <si>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</si>
  <si>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</si>
  <si>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</si>
  <si>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</si>
  <si>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</si>
  <si>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</si>
  <si>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</si>
  <si>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</si>
  <si>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</si>
  <si>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</si>
  <si>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</si>
  <si>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</si>
  <si>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</si>
  <si>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</si>
  <si>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</si>
  <si>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</si>
  <si>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</si>
  <si>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</si>
  <si>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</si>
  <si>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</si>
  <si>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</si>
  <si>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</si>
  <si>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</si>
  <si>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</si>
  <si>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</si>
  <si>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</si>
  <si>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</si>
  <si>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</si>
  <si>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</si>
  <si>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</si>
  <si>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</si>
  <si>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</si>
  <si>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</si>
  <si>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</si>
  <si>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</si>
  <si>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</si>
  <si>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</si>
  <si>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</si>
  <si>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</si>
  <si>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</si>
  <si>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</si>
  <si>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</si>
  <si>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</si>
  <si>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</si>
  <si>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</si>
  <si>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</si>
  <si>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</si>
  <si>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</si>
  <si>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</si>
  <si>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</si>
  <si>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</si>
  <si>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</si>
  <si>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</si>
  <si>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</si>
  <si>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</si>
  <si>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</si>
  <si>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</si>
  <si>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</si>
  <si>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</si>
  <si>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</si>
  <si>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</si>
  <si>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</si>
  <si>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</si>
  <si>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</si>
  <si>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</si>
  <si>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</si>
  <si>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</si>
  <si>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</si>
  <si>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</si>
  <si>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</si>
  <si>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</si>
  <si>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</si>
  <si>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</si>
  <si>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</si>
  <si>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</si>
  <si>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</si>
  <si>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</si>
  <si>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</si>
  <si>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</si>
  <si>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</si>
  <si>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</si>
  <si>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</si>
  <si>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</si>
  <si>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</si>
  <si>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</si>
  <si>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</si>
  <si>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</si>
  <si>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</si>
  <si>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</si>
  <si>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</si>
  <si>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</si>
  <si>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</si>
  <si>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</si>
  <si>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</si>
  <si>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</si>
  <si>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</si>
  <si>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</si>
  <si>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</si>
  <si>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</si>
  <si>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</si>
  <si>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</si>
  <si>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</si>
  <si>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</si>
  <si>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</si>
  <si>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</si>
  <si>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</si>
  <si>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</si>
  <si>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</si>
  <si>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</si>
  <si>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</si>
  <si>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</si>
  <si>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</si>
  <si>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</si>
  <si>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</si>
  <si>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</si>
  <si>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</si>
  <si>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</si>
  <si>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</si>
  <si>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</si>
  <si>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</si>
  <si>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</si>
  <si>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</si>
  <si>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</si>
  <si>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</si>
  <si>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</si>
  <si>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</si>
  <si>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</si>
  <si>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</si>
  <si>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</si>
  <si>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</si>
  <si>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</si>
  <si>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</si>
  <si>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</si>
  <si>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</si>
  <si>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</si>
  <si>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</si>
  <si>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</si>
  <si>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</si>
  <si>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</si>
  <si>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</si>
  <si>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</si>
  <si>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</si>
  <si>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</si>
  <si>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</si>
  <si>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</si>
  <si>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</si>
  <si>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</si>
  <si>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</si>
  <si>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</si>
  <si>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</si>
  <si>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</si>
  <si>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</si>
  <si>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</si>
  <si>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</si>
  <si>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</si>
  <si>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</si>
  <si>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</si>
  <si>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</si>
  <si>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</si>
  <si>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</si>
  <si>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</si>
  <si>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</si>
  <si>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</si>
  <si>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</si>
  <si>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</si>
  <si>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</si>
  <si>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</si>
  <si>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</si>
  <si>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</si>
  <si>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</si>
  <si>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</si>
  <si>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</si>
  <si>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</si>
  <si>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</si>
  <si>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</si>
  <si>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</si>
  <si>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</si>
  <si>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</si>
  <si>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</si>
  <si>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</si>
  <si>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</si>
  <si>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</si>
  <si>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</si>
  <si>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</si>
  <si>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</si>
  <si>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</si>
  <si>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</si>
  <si>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</si>
  <si>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</si>
  <si>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</si>
  <si>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</si>
  <si>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</si>
  <si>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</si>
  <si>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</si>
  <si>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</si>
  <si>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</si>
  <si>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</si>
  <si>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</si>
  <si>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</si>
  <si>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</si>
  <si>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</si>
  <si>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</si>
  <si>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</si>
  <si>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</si>
  <si>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</si>
  <si>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</si>
  <si>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</si>
  <si>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</si>
  <si>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</si>
  <si>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</si>
  <si>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</si>
  <si>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</si>
  <si>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</si>
  <si>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</si>
  <si>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</si>
  <si>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</si>
  <si>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</si>
  <si>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</si>
  <si>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</si>
  <si>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</si>
  <si>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</si>
  <si>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</si>
  <si>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</si>
  <si>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</si>
  <si>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</si>
  <si>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</si>
  <si>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</si>
  <si>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</si>
  <si>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</si>
  <si>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</si>
  <si>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</si>
  <si>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</si>
  <si>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</si>
  <si>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</si>
  <si>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</si>
  <si>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</si>
  <si>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</si>
  <si>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</si>
  <si>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</si>
  <si>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</si>
  <si>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</si>
  <si>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</si>
  <si>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</si>
  <si>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</si>
  <si>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</si>
  <si>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</si>
  <si>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</si>
  <si>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</si>
  <si>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</si>
  <si>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</si>
  <si>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</si>
  <si>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</si>
  <si>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</si>
  <si>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</si>
  <si>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</si>
  <si>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</si>
  <si>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</si>
  <si>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</si>
  <si>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</si>
  <si>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</si>
  <si>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</si>
  <si>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</si>
  <si>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</si>
  <si>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</si>
  <si>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</si>
  <si>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</si>
  <si>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</si>
  <si>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</si>
  <si>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</si>
  <si>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</si>
  <si>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</si>
  <si>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</si>
  <si>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</si>
  <si>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</si>
  <si>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</si>
  <si>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</si>
  <si>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</si>
  <si>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</si>
  <si>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</si>
  <si>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</si>
  <si>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</si>
  <si>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</si>
  <si>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</si>
  <si>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</si>
  <si>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</si>
  <si>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</si>
  <si>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</si>
  <si>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</si>
  <si>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</si>
  <si>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</si>
  <si>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</si>
  <si>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</si>
  <si>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</si>
  <si>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</si>
  <si>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</si>
  <si>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</si>
  <si>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</si>
  <si>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</si>
  <si>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</si>
  <si>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</si>
  <si>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</si>
  <si>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</si>
  <si>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</si>
  <si>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</si>
  <si>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</si>
  <si>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</si>
  <si>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</si>
  <si>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</si>
  <si>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</si>
  <si>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</si>
  <si>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</si>
  <si>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</si>
  <si>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</si>
  <si>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</si>
  <si>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</si>
  <si>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</si>
  <si>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</si>
  <si>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</si>
  <si>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</si>
  <si>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</si>
  <si>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</si>
  <si>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</si>
  <si>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</si>
  <si>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</si>
  <si>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</si>
  <si>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</si>
  <si>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</si>
  <si>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</si>
  <si>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</si>
  <si>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</si>
  <si>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</si>
  <si>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</si>
  <si>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</si>
  <si>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</si>
  <si>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</si>
  <si>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</si>
  <si>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</si>
  <si>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</si>
  <si>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</si>
  <si>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</si>
  <si>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</si>
  <si>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</si>
  <si>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</si>
  <si>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</si>
  <si>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</si>
  <si>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</si>
  <si>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</si>
  <si>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</si>
  <si>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</si>
  <si>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</si>
  <si>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</si>
  <si>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</si>
  <si>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</si>
  <si>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</si>
  <si>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</si>
  <si>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</si>
  <si>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</si>
  <si>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</si>
  <si>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</si>
  <si>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</si>
  <si>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</si>
  <si>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</si>
  <si>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</si>
  <si>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</si>
  <si>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</si>
  <si>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</si>
  <si>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</si>
  <si>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</si>
  <si>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</si>
  <si>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</si>
  <si>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</si>
  <si>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</si>
  <si>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</si>
  <si>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</si>
  <si>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</si>
  <si>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</si>
  <si>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</si>
  <si>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</si>
  <si>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</si>
  <si>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</si>
  <si>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</si>
  <si>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</si>
  <si>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</si>
  <si>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</si>
  <si>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</si>
  <si>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</si>
  <si>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</si>
  <si>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</si>
  <si>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</si>
  <si>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</si>
  <si>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</si>
  <si>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</si>
  <si>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</si>
  <si>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</si>
  <si>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</si>
  <si>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</si>
  <si>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</si>
  <si>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</si>
  <si>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</si>
  <si>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</si>
  <si>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</si>
  <si>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</si>
  <si>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</si>
  <si>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</si>
  <si>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</si>
  <si>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</si>
  <si>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</si>
  <si>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</si>
  <si>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</si>
  <si>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</si>
  <si>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</si>
  <si>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</si>
  <si>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</si>
  <si>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</si>
  <si>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</si>
  <si>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</si>
  <si>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</si>
  <si>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</si>
  <si>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</si>
  <si>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</si>
  <si>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</si>
  <si>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</si>
  <si>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</si>
  <si>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</si>
  <si>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</si>
  <si>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</si>
  <si>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</si>
  <si>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</si>
  <si>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</si>
  <si>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</si>
  <si>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</si>
  <si>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</si>
  <si>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</si>
  <si>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</si>
  <si>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</si>
  <si>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</si>
  <si>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</si>
  <si>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</si>
  <si>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</si>
  <si>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</si>
  <si>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</si>
  <si>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</si>
  <si>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</si>
  <si>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</si>
  <si>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</si>
  <si>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</si>
  <si>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</si>
  <si>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</si>
  <si>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</si>
  <si>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</si>
  <si>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</si>
  <si>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</si>
  <si>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</si>
  <si>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</si>
  <si>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</si>
  <si>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</si>
  <si>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</si>
  <si>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</si>
  <si>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</si>
  <si>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</si>
  <si>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</si>
  <si>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</si>
  <si>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</si>
  <si>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</si>
  <si>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</si>
  <si>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</si>
  <si>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</si>
  <si>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</si>
  <si>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</si>
  <si>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</si>
  <si>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</si>
  <si>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</si>
  <si>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</si>
  <si>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</si>
  <si>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</si>
  <si>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</si>
  <si>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</si>
  <si>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</si>
  <si>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</si>
  <si>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</si>
  <si>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</si>
  <si>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</si>
  <si>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</si>
  <si>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</si>
  <si>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</si>
  <si>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</si>
  <si>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</si>
  <si>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</si>
  <si>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</si>
  <si>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</si>
  <si>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</si>
  <si>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</si>
  <si>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</si>
  <si>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</si>
  <si>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</si>
  <si>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</si>
  <si>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</si>
  <si>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</si>
  <si>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</si>
  <si>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</si>
  <si>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</si>
  <si>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</si>
  <si>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</si>
  <si>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</si>
  <si>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</si>
  <si>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</si>
  <si>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</si>
  <si>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</si>
  <si>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</si>
  <si>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</si>
  <si>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</si>
  <si>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</si>
  <si>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</si>
  <si>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</si>
  <si>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</si>
  <si>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</si>
  <si>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</si>
  <si>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</si>
  <si>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</si>
  <si>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</si>
  <si>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</si>
  <si>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</si>
  <si>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</si>
  <si>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</si>
  <si>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</si>
  <si>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</si>
  <si>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</si>
  <si>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</si>
  <si>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</si>
  <si>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</si>
  <si>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</si>
  <si>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</si>
  <si>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</si>
  <si>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</si>
  <si>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</si>
  <si>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</si>
  <si>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</si>
  <si>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</si>
  <si>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</si>
  <si>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</si>
  <si>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</si>
  <si>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</si>
  <si>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</si>
  <si>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</si>
  <si>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</si>
  <si>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</si>
  <si>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</si>
  <si>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</si>
  <si>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</si>
  <si>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</si>
  <si>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</si>
  <si>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</si>
  <si>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</si>
  <si>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</si>
  <si>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</si>
  <si>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</si>
  <si>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</si>
  <si>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</si>
  <si>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</si>
  <si>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</si>
  <si>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</si>
  <si>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</si>
  <si>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</si>
  <si>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</si>
  <si>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</si>
  <si>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</si>
  <si>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</si>
  <si>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</si>
  <si>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</si>
  <si>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</si>
  <si>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</si>
  <si>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</si>
  <si>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</si>
  <si>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</si>
  <si>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</si>
  <si>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</si>
  <si>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</si>
  <si>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</si>
  <si>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</si>
  <si>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</si>
  <si>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</si>
  <si>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</si>
  <si>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</si>
  <si>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</si>
  <si>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</si>
  <si>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</si>
  <si>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</si>
  <si>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</si>
  <si>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</si>
  <si>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</si>
  <si>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</si>
  <si>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</si>
  <si>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</si>
  <si>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</si>
  <si>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</si>
  <si>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</si>
  <si>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</si>
  <si>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</si>
  <si>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</si>
  <si>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</si>
  <si>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</si>
  <si>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</si>
  <si>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</si>
  <si>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</si>
  <si>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</si>
  <si>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</si>
  <si>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</si>
  <si>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</si>
  <si>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</si>
  <si>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</si>
  <si>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</si>
  <si>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</si>
  <si>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</si>
  <si>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</si>
  <si>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</si>
  <si>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</si>
  <si>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</si>
  <si>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</si>
  <si>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</si>
  <si>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</si>
  <si>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</si>
  <si>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</si>
  <si>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</si>
  <si>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</si>
  <si>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</si>
  <si>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</si>
  <si>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</si>
  <si>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</si>
  <si>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</si>
  <si>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</si>
  <si>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</si>
  <si>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</si>
  <si>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</si>
  <si>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</si>
  <si>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</si>
  <si>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</si>
  <si>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</si>
  <si>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</si>
  <si>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</si>
  <si>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</si>
  <si>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</si>
  <si>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</si>
  <si>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</si>
  <si>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</si>
  <si>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</si>
  <si>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</si>
  <si>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</si>
  <si>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</si>
  <si>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</si>
  <si>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</si>
  <si>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</si>
  <si>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</si>
  <si>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</si>
  <si>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</si>
  <si>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</si>
  <si>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</si>
  <si>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</si>
  <si>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</si>
  <si>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</si>
  <si>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</si>
  <si>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</si>
  <si>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</si>
  <si>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</si>
  <si>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</si>
  <si>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</si>
  <si>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</si>
  <si>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</si>
  <si>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</si>
  <si>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</si>
  <si>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</si>
  <si>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</si>
  <si>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</si>
  <si>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</si>
  <si>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</si>
  <si>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</si>
  <si>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</si>
  <si>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</si>
  <si>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</si>
  <si>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</si>
  <si>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</si>
  <si>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</si>
  <si>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</si>
  <si>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</si>
  <si>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</si>
  <si>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</si>
  <si>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</si>
  <si>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</si>
  <si>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</si>
  <si>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</si>
  <si>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</si>
  <si>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</si>
  <si>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</si>
  <si>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</si>
  <si>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</si>
  <si>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</si>
  <si>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</si>
  <si>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</si>
  <si>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</si>
  <si>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</si>
  <si>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</si>
  <si>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</si>
  <si>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</si>
  <si>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</si>
  <si>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</si>
  <si>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</si>
  <si>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</si>
  <si>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</si>
  <si>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</si>
  <si>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</si>
  <si>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</si>
  <si>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</si>
  <si>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</si>
  <si>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</si>
  <si>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</si>
  <si>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</si>
  <si>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</si>
  <si>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</si>
  <si>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</si>
  <si>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</si>
  <si>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</si>
  <si>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</si>
  <si>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</si>
  <si>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</si>
  <si>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</si>
  <si>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</si>
  <si>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</si>
  <si>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</si>
  <si>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</si>
  <si>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</si>
  <si>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</si>
  <si>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</si>
  <si>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</si>
  <si>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</si>
  <si>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</si>
  <si>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</si>
  <si>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</si>
  <si>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</si>
  <si>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</si>
  <si>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</si>
  <si>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</si>
  <si>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</si>
  <si>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</si>
  <si>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</si>
  <si>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</si>
  <si>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</si>
  <si>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</si>
  <si>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</si>
  <si>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</si>
  <si>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</si>
  <si>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</si>
  <si>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</si>
  <si>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</si>
  <si>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</si>
  <si>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</si>
  <si>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</si>
  <si>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</si>
  <si>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</si>
  <si>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</si>
  <si>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</si>
  <si>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</si>
  <si>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</si>
  <si>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</si>
  <si>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</si>
  <si>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</si>
  <si>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</si>
  <si>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</si>
  <si>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</si>
  <si>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</si>
  <si>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</si>
  <si>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</si>
  <si>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</si>
  <si>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</si>
  <si>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</si>
  <si>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</si>
  <si>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</si>
  <si>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</si>
  <si>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</si>
  <si>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</si>
  <si>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</si>
  <si>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</si>
  <si>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</si>
  <si>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</si>
  <si>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</si>
  <si>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</si>
  <si>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</si>
  <si>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</si>
  <si>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</si>
  <si>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</si>
  <si>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</si>
  <si>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</si>
  <si>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</si>
  <si>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</si>
  <si>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</si>
  <si>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</si>
  <si>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</si>
  <si>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</si>
  <si>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</si>
  <si>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</si>
  <si>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</si>
  <si>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</si>
  <si>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</si>
  <si>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</si>
  <si>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</si>
  <si>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</si>
  <si>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</si>
  <si>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</si>
  <si>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</si>
  <si>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</si>
  <si>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</si>
  <si>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</si>
  <si>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</si>
  <si>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</si>
  <si>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</si>
  <si>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</si>
  <si>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</si>
  <si>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</si>
  <si>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</si>
  <si>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</si>
  <si>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</si>
  <si>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</si>
  <si>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</si>
  <si>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</si>
  <si>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</si>
  <si>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</si>
  <si>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</si>
  <si>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</si>
  <si>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</si>
  <si>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</si>
  <si>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</si>
  <si>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</si>
  <si>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</si>
  <si>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</si>
  <si>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</si>
  <si>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</si>
  <si>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</si>
  <si>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</si>
  <si>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</si>
  <si>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</si>
  <si>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</si>
  <si>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</si>
  <si>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</si>
  <si>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</si>
  <si>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</si>
  <si>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</si>
  <si>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</si>
  <si>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</si>
  <si>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</si>
  <si>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</si>
  <si>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</si>
  <si>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</si>
  <si>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</si>
  <si>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</si>
  <si>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</si>
  <si>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</si>
  <si>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</si>
  <si>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</si>
  <si>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</si>
  <si>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</si>
  <si>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</si>
  <si>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</si>
  <si>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</si>
  <si>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</si>
  <si>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</si>
  <si>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</si>
  <si>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</si>
  <si>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</si>
  <si>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</si>
  <si>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</si>
  <si>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</si>
  <si>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</si>
  <si>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</si>
  <si>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</si>
  <si>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</si>
  <si>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</si>
  <si>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</si>
  <si>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</si>
  <si>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</si>
  <si>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</si>
  <si>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</si>
  <si>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</si>
  <si>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</si>
  <si>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</si>
  <si>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</si>
  <si>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</si>
  <si>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</si>
  <si>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</si>
  <si>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</si>
  <si>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</si>
  <si>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</si>
  <si>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</si>
  <si>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</si>
  <si>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</si>
  <si>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</si>
  <si>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</si>
  <si>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</si>
  <si>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</si>
  <si>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</si>
  <si>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</si>
  <si>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</si>
  <si>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</si>
  <si>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</si>
  <si>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</si>
  <si>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</si>
  <si>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</si>
  <si>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</si>
  <si>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</si>
  <si>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</si>
  <si>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</si>
  <si>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</si>
  <si>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</si>
  <si>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</si>
  <si>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</si>
  <si>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</si>
  <si>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</si>
  <si>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</si>
  <si>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</si>
  <si>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</si>
  <si>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</si>
  <si>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</si>
  <si>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</si>
  <si>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</si>
  <si>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</si>
  <si>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</si>
  <si>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</si>
  <si>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</si>
  <si>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</si>
  <si>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</si>
  <si>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</si>
  <si>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</si>
  <si>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</si>
  <si>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</si>
  <si>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</si>
  <si>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</si>
  <si>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</si>
  <si>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</si>
  <si>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</si>
  <si>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</si>
  <si>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</si>
  <si>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</si>
  <si>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</si>
  <si>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</si>
  <si>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</si>
  <si>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</si>
  <si>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</si>
  <si>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</si>
  <si>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</si>
  <si>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</si>
  <si>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</si>
  <si>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</si>
  <si>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</si>
  <si>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</si>
  <si>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</si>
  <si>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</si>
  <si>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</si>
  <si>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</si>
  <si>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</si>
  <si>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</si>
  <si>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</si>
  <si>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</si>
  <si>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</si>
  <si>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</si>
  <si>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</si>
  <si>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</si>
  <si>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</si>
  <si>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</si>
  <si>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</si>
  <si>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</si>
  <si>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</si>
  <si>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</si>
  <si>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</si>
  <si>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</si>
  <si>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</si>
  <si>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</si>
  <si>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</si>
  <si>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</si>
  <si>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</si>
  <si>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</si>
  <si>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</si>
  <si>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</si>
  <si>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</si>
  <si>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</si>
  <si>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</si>
  <si>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</si>
  <si>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</si>
  <si>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</si>
  <si>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</si>
  <si>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</si>
  <si>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</si>
  <si>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</si>
  <si>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</si>
  <si>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</si>
  <si>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</si>
  <si>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</si>
  <si>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</si>
  <si>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</si>
  <si>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</si>
  <si>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</si>
  <si>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</si>
  <si>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</si>
  <si>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</si>
  <si>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</si>
  <si>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</si>
  <si>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</si>
  <si>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</si>
  <si>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</si>
  <si>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</si>
  <si>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</si>
  <si>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</si>
  <si>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</si>
  <si>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</si>
  <si>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</si>
  <si>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</si>
  <si>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</si>
  <si>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</si>
  <si>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</si>
  <si>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</si>
  <si>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</si>
  <si>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</si>
  <si>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</si>
  <si>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</si>
  <si>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</si>
  <si>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</si>
  <si>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</si>
  <si>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</si>
  <si>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</si>
  <si>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</si>
  <si>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</si>
  <si>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</si>
  <si>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</si>
  <si>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</si>
  <si>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</si>
  <si>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</si>
  <si>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</si>
  <si>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</si>
  <si>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</si>
  <si>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</si>
  <si>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</si>
  <si>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</si>
  <si>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</si>
  <si>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</si>
  <si>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</si>
  <si>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</si>
  <si>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</si>
  <si>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</si>
  <si>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</si>
  <si>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</si>
  <si>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</si>
  <si>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</si>
  <si>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</si>
  <si>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</si>
  <si>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</si>
  <si>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</si>
  <si>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</si>
  <si>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</si>
  <si>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</si>
  <si>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</si>
  <si>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</si>
  <si>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</si>
  <si>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</si>
  <si>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</si>
  <si>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</si>
  <si>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</si>
  <si>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</si>
  <si>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</si>
  <si>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</si>
  <si>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</si>
  <si>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</si>
  <si>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</si>
  <si>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</si>
  <si>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</si>
  <si>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</si>
  <si>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</si>
  <si>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</si>
  <si>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</si>
  <si>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</si>
  <si>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</si>
  <si>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</si>
  <si>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</si>
  <si>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</si>
  <si>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</si>
  <si>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</si>
  <si>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</si>
  <si>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</si>
  <si>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</si>
  <si>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</si>
  <si>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</si>
  <si>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</si>
  <si>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</si>
  <si>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</si>
  <si>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</si>
  <si>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</si>
  <si>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</si>
  <si>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</si>
  <si>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</si>
  <si>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</si>
  <si>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</si>
  <si>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</si>
  <si>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</si>
  <si>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</si>
  <si>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</si>
  <si>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</si>
  <si>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</si>
  <si>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</si>
  <si>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</si>
  <si>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</si>
  <si>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</si>
  <si>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</si>
  <si>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</si>
  <si>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</si>
  <si>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</si>
  <si>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</si>
  <si>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</si>
  <si>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</si>
  <si>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</si>
  <si>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</si>
  <si>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</si>
  <si>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</si>
  <si>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</si>
  <si>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</si>
  <si>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</si>
  <si>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</si>
  <si>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</si>
  <si>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</si>
  <si>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</si>
  <si>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</si>
  <si>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</si>
  <si>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</si>
  <si>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</si>
  <si>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</si>
  <si>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</si>
  <si>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</si>
  <si>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</si>
  <si>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</si>
  <si>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</si>
  <si>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</si>
  <si>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</si>
  <si>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</si>
  <si>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</si>
  <si>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</si>
  <si>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</si>
  <si>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</si>
  <si>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</si>
  <si>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</si>
  <si>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</si>
  <si>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</si>
  <si>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</si>
  <si>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</si>
  <si>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</si>
  <si>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</si>
  <si>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</si>
  <si>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</si>
  <si>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</si>
  <si>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</si>
  <si>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</si>
  <si>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</si>
  <si>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</si>
  <si>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</si>
  <si>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</si>
  <si>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</si>
  <si>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</si>
  <si>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</si>
  <si>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</si>
  <si>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</si>
  <si>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</si>
  <si>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</si>
  <si>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</si>
  <si>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</si>
  <si>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</si>
  <si>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</si>
  <si>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</si>
  <si>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</si>
  <si>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</si>
  <si>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</si>
  <si>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</si>
  <si>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</si>
  <si>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</si>
  <si>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</si>
  <si>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</si>
  <si>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</si>
  <si>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</si>
  <si>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</si>
  <si>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</si>
  <si>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</si>
  <si>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</si>
  <si>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</si>
  <si>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</si>
  <si>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</si>
  <si>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</si>
  <si>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</si>
  <si>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</si>
  <si>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</si>
  <si>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</si>
  <si>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</si>
  <si>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</si>
  <si>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</si>
  <si>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</si>
  <si>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</si>
  <si>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</si>
  <si>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</si>
  <si>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</si>
  <si>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</si>
  <si>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</si>
  <si>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</si>
  <si>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</si>
  <si>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</si>
  <si>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</si>
  <si>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</si>
  <si>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</si>
  <si>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</si>
  <si>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</si>
  <si>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</si>
  <si>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</si>
  <si>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</si>
  <si>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</si>
  <si>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</si>
  <si>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</si>
  <si>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</si>
  <si>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</si>
  <si>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</si>
  <si>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</si>
  <si>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</si>
  <si>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</si>
  <si>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</si>
  <si>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</si>
  <si>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</si>
  <si>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</si>
  <si>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</si>
  <si>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</si>
  <si>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</si>
  <si>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</si>
  <si>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</si>
  <si>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</si>
  <si>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</si>
  <si>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</si>
  <si>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</si>
  <si>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</si>
  <si>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</si>
  <si>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</si>
  <si>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</si>
  <si>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</si>
  <si>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</si>
  <si>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</si>
  <si>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</si>
  <si>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</si>
  <si>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</si>
  <si>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</si>
  <si>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</si>
  <si>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</si>
  <si>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</si>
  <si>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</si>
  <si>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</si>
  <si>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</si>
  <si>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</si>
  <si>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</si>
  <si>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</si>
  <si>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</si>
  <si>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</si>
  <si>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</si>
  <si>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</si>
  <si>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</si>
  <si>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</si>
  <si>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</si>
  <si>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</si>
  <si>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</si>
  <si>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</si>
  <si>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</si>
  <si>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</si>
  <si>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</si>
  <si>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</si>
  <si>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</si>
  <si>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</si>
  <si>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</si>
  <si>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</si>
  <si>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</si>
  <si>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</si>
  <si>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</si>
  <si>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</si>
  <si>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</si>
  <si>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</si>
  <si>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</si>
  <si>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</si>
  <si>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</si>
  <si>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</si>
  <si>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</si>
  <si>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</si>
  <si>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</si>
  <si>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</si>
  <si>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</si>
  <si>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</si>
  <si>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</si>
  <si>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</si>
  <si>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</si>
  <si>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</si>
  <si>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</si>
  <si>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</si>
  <si>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</si>
  <si>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</si>
  <si>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</si>
  <si>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</si>
  <si>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</si>
  <si>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</si>
  <si>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</si>
  <si>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</si>
  <si>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</si>
  <si>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</si>
  <si>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</si>
  <si>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</si>
  <si>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</si>
  <si>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</si>
  <si>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</si>
  <si>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</si>
  <si>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</si>
  <si>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</si>
  <si>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</si>
  <si>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</si>
  <si>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</si>
  <si>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</si>
  <si>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</si>
  <si>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</si>
  <si>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</si>
  <si>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</si>
  <si>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</si>
  <si>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</si>
  <si>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</si>
  <si>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</si>
  <si>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</si>
  <si>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</si>
  <si>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</si>
  <si>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</si>
  <si>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</si>
  <si>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</si>
  <si>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</si>
  <si>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</si>
  <si>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</si>
  <si>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</si>
  <si>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</si>
  <si>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</si>
  <si>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</si>
  <si>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</si>
  <si>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</si>
  <si>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</si>
  <si>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</si>
  <si>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</si>
  <si>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</si>
  <si>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</si>
  <si>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</si>
  <si>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</si>
  <si>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</si>
  <si>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</si>
  <si>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</si>
  <si>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</si>
  <si>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</si>
  <si>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</si>
  <si>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</si>
  <si>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</si>
  <si>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</si>
  <si>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</si>
  <si>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</si>
  <si>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</si>
  <si>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</si>
  <si>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</si>
  <si>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</si>
  <si>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</si>
  <si>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</si>
  <si>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</si>
  <si>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</si>
  <si>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</si>
  <si>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</si>
  <si>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</si>
  <si>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</si>
  <si>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</si>
  <si>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</si>
  <si>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</si>
  <si>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</si>
  <si>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</si>
  <si>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</si>
  <si>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</si>
  <si>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</si>
  <si>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</si>
  <si>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</si>
  <si>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</si>
  <si>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</si>
  <si>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</si>
  <si>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</si>
  <si>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</si>
  <si>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</si>
  <si>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</si>
  <si>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</si>
  <si>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</si>
  <si>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</si>
  <si>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</si>
  <si>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</si>
  <si>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</si>
  <si>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</si>
  <si>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</si>
  <si>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</si>
  <si>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</si>
  <si>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</si>
  <si>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</si>
  <si>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</si>
  <si>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</si>
  <si>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</si>
  <si>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</si>
  <si>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</si>
  <si>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</si>
  <si>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</si>
  <si>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</si>
  <si>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</si>
  <si>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</si>
  <si>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</si>
  <si>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</si>
  <si>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</si>
  <si>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</si>
  <si>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</si>
  <si>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</si>
  <si>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</si>
  <si>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</si>
  <si>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</si>
  <si>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</si>
  <si>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</si>
  <si>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</si>
  <si>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</si>
  <si>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</si>
  <si>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</si>
  <si>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</si>
  <si>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</si>
  <si>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</si>
  <si>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</si>
  <si>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</si>
  <si>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</si>
  <si>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</si>
  <si>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</si>
  <si>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</si>
  <si>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</si>
  <si>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</si>
  <si>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</si>
  <si>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</si>
  <si>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</si>
  <si>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</si>
  <si>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</si>
  <si>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</si>
  <si>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</si>
  <si>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</si>
  <si>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</si>
  <si>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</si>
  <si>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</si>
  <si>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</si>
  <si>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</si>
  <si>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</si>
  <si>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</si>
  <si>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</si>
  <si>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</si>
  <si>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</si>
  <si>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</si>
  <si>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</si>
  <si>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</si>
  <si>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</si>
  <si>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</si>
  <si>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</si>
  <si>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</si>
  <si>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</si>
  <si>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</si>
  <si>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</si>
  <si>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</si>
  <si>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</si>
  <si>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</si>
  <si>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</si>
  <si>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</si>
  <si>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</si>
  <si>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</si>
  <si>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</si>
  <si>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</si>
  <si>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</si>
  <si>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</si>
  <si>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</si>
  <si>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</si>
  <si>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</si>
  <si>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</si>
  <si>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</si>
  <si>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</si>
  <si>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</si>
  <si>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</si>
  <si>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</si>
  <si>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</si>
  <si>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</si>
  <si>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</si>
  <si>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</si>
  <si>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</si>
  <si>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</si>
  <si>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</si>
  <si>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</si>
  <si>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</si>
  <si>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</si>
  <si>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</si>
  <si>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</si>
  <si>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</si>
  <si>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</si>
  <si>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</si>
  <si>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</si>
  <si>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</si>
  <si>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</si>
  <si>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</si>
  <si>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</si>
  <si>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</si>
  <si>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</si>
  <si>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</si>
  <si>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</si>
  <si>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</si>
  <si>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</si>
  <si>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</si>
  <si>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</si>
  <si>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</si>
  <si>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</si>
  <si>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</si>
  <si>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</si>
  <si>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</si>
  <si>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</si>
  <si>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</si>
  <si>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</si>
  <si>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</si>
  <si>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</si>
  <si>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</si>
  <si>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</si>
  <si>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</si>
  <si>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</si>
  <si>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</si>
  <si>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</si>
  <si>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</si>
  <si>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</si>
  <si>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</si>
  <si>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</si>
  <si>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</si>
  <si>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</si>
  <si>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</si>
  <si>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</si>
  <si>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</si>
  <si>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</si>
  <si>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</si>
  <si>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</si>
  <si>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</si>
  <si>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</si>
  <si>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</si>
  <si>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</si>
  <si>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</si>
  <si>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</si>
  <si>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</si>
  <si>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</si>
  <si>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</si>
  <si>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</si>
  <si>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</si>
  <si>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</si>
  <si>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</si>
  <si>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</si>
  <si>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</si>
  <si>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</si>
  <si>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</si>
  <si>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</si>
  <si>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</si>
  <si>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</si>
  <si>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</si>
  <si>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</si>
  <si>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</si>
  <si>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</si>
  <si>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</si>
  <si>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</si>
  <si>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</si>
  <si>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</si>
  <si>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</si>
  <si>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</si>
  <si>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</si>
  <si>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</si>
  <si>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</si>
  <si>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</si>
  <si>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</si>
  <si>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</si>
  <si>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</si>
  <si>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</si>
  <si>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</si>
  <si>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</si>
  <si>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</si>
  <si>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</si>
  <si>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</si>
  <si>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</si>
  <si>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</si>
  <si>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</si>
  <si>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</si>
  <si>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</si>
  <si>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</si>
  <si>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</si>
  <si>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</si>
  <si>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</si>
  <si>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</si>
  <si>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</si>
  <si>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</si>
  <si>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</si>
  <si>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</si>
  <si>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</si>
  <si>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</si>
  <si>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</si>
  <si>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</si>
  <si>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</si>
  <si>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</si>
  <si>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</si>
  <si>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</si>
  <si>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</si>
  <si>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</si>
  <si>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</si>
  <si>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</si>
  <si>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</si>
  <si>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</si>
  <si>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</si>
  <si>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</si>
  <si>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</si>
  <si>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</si>
  <si>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</si>
  <si>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</si>
  <si>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</si>
  <si>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</si>
  <si>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</si>
  <si>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</si>
  <si>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</si>
  <si>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</si>
  <si>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</si>
  <si>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</si>
  <si>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</si>
  <si>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</si>
  <si>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</si>
  <si>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</si>
  <si>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</si>
  <si>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</si>
  <si>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</si>
  <si>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</si>
  <si>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</si>
  <si>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</si>
  <si>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</si>
  <si>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</si>
  <si>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</si>
  <si>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</si>
  <si>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</si>
  <si>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</si>
  <si>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</si>
  <si>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</si>
  <si>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</si>
  <si>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</si>
  <si>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</si>
  <si>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</si>
  <si>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</si>
  <si>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</si>
  <si>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</si>
  <si>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</si>
  <si>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</si>
  <si>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</si>
  <si>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</si>
  <si>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</si>
  <si>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</si>
  <si>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</si>
  <si>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</si>
  <si>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</si>
  <si>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</si>
  <si>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</si>
  <si>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</si>
  <si>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</si>
  <si>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</si>
  <si>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</si>
  <si>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</si>
  <si>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</si>
  <si>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</si>
  <si>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</si>
  <si>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</si>
  <si>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</si>
  <si>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</si>
  <si>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</si>
  <si>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</si>
  <si>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</si>
  <si>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</si>
  <si>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</si>
  <si>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</si>
  <si>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</si>
  <si>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</si>
  <si>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</si>
  <si>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</si>
  <si>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</si>
  <si>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</si>
  <si>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</si>
  <si>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</si>
  <si>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</si>
  <si>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</si>
  <si>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</si>
  <si>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</si>
  <si>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</si>
  <si>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</si>
  <si>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</si>
  <si>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</si>
  <si>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</si>
  <si>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</si>
  <si>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</si>
  <si>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</si>
  <si>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</si>
  <si>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</si>
  <si>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</si>
  <si>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</si>
  <si>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</si>
  <si>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</si>
  <si>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</si>
  <si>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</si>
  <si>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</si>
  <si>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</si>
  <si>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</si>
  <si>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</si>
  <si>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</si>
  <si>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</si>
  <si>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</si>
  <si>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</si>
  <si>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</si>
  <si>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</si>
  <si>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</si>
  <si>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</si>
  <si>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</si>
  <si>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</si>
  <si>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</si>
  <si>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</si>
  <si>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</si>
  <si>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</si>
  <si>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</si>
  <si>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</si>
  <si>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</si>
  <si>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</si>
  <si>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</si>
  <si>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</si>
  <si>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</si>
  <si>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</si>
  <si>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</si>
  <si>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</si>
  <si>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</si>
  <si>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</si>
  <si>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</si>
  <si>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</si>
  <si>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</si>
  <si>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</si>
  <si>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</si>
  <si>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</si>
  <si>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</si>
  <si>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</si>
  <si>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</si>
  <si>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</si>
  <si>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</si>
  <si>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</si>
  <si>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</si>
  <si>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</si>
  <si>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</si>
  <si>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</si>
  <si>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</si>
  <si>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</si>
  <si>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</si>
  <si>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</si>
  <si>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</si>
  <si>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</si>
  <si>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</si>
  <si>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</si>
  <si>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</si>
  <si>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</si>
  <si>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</si>
  <si>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</si>
  <si>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</si>
  <si>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</si>
  <si>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</si>
  <si>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</si>
  <si>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</si>
  <si>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</si>
  <si>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</si>
  <si>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</si>
  <si>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</si>
  <si>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</si>
  <si>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</si>
  <si>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</si>
  <si>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</si>
  <si>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</si>
  <si>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</si>
  <si>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</si>
  <si>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</si>
  <si>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</si>
  <si>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</si>
  <si>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</si>
  <si>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</si>
  <si>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</si>
  <si>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</si>
  <si>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</si>
  <si>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</si>
  <si>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</si>
  <si>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</si>
  <si>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</si>
  <si>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</si>
  <si>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</si>
  <si>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</si>
  <si>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</si>
  <si>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</si>
  <si>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</si>
  <si>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</si>
  <si>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</si>
  <si>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</si>
  <si>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</si>
  <si>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</si>
  <si>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</si>
  <si>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</si>
  <si>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</si>
  <si>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</si>
  <si>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</si>
  <si>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</si>
  <si>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</si>
  <si>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</si>
  <si>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</si>
  <si>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</si>
  <si>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</si>
  <si>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</si>
  <si>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</si>
  <si>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</si>
  <si>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</si>
  <si>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</si>
  <si>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</si>
  <si>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</si>
  <si>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</si>
  <si>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</si>
  <si>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</si>
  <si>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</si>
  <si>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</si>
  <si>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</si>
  <si>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</si>
  <si>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</si>
  <si>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</si>
  <si>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</si>
  <si>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</si>
  <si>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</si>
  <si>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</si>
  <si>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</si>
  <si>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</si>
  <si>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</si>
  <si>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</si>
  <si>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</si>
  <si>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</si>
  <si>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</si>
  <si>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</si>
  <si>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</si>
  <si>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</si>
  <si>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</si>
  <si>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</si>
  <si>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</si>
  <si>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</si>
  <si>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</si>
  <si>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</si>
  <si>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</si>
  <si>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</si>
  <si>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</si>
  <si>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</si>
  <si>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</si>
  <si>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</si>
  <si>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</si>
  <si>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</si>
  <si>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</si>
  <si>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</si>
  <si>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</si>
  <si>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</si>
  <si>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</si>
  <si>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</si>
  <si>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</si>
  <si>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</si>
  <si>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</si>
  <si>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</si>
  <si>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</si>
  <si>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</si>
  <si>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</si>
  <si>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</si>
  <si>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</si>
  <si>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</si>
  <si>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</si>
  <si>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</si>
  <si>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</si>
  <si>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</si>
  <si>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</si>
  <si>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</si>
  <si>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</si>
  <si>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</si>
  <si>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</si>
  <si>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</si>
  <si>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</si>
  <si>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</si>
  <si>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</si>
  <si>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</si>
  <si>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</si>
  <si>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</si>
  <si>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</si>
  <si>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</si>
  <si>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</si>
  <si>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</si>
  <si>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</si>
  <si>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</si>
  <si>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</si>
  <si>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</si>
  <si>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</si>
  <si>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</si>
  <si>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</si>
  <si>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</si>
  <si>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</si>
  <si>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</si>
  <si>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</si>
  <si>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</si>
  <si>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</si>
  <si>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</si>
  <si>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</si>
  <si>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</si>
  <si>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</si>
  <si>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</si>
  <si>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</si>
  <si>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</si>
  <si>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</si>
  <si>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</si>
  <si>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</si>
  <si>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</si>
  <si>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</si>
  <si>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</si>
  <si>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</si>
  <si>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</si>
  <si>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</si>
  <si>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</si>
  <si>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</si>
  <si>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</si>
  <si>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</si>
  <si>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</si>
  <si>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</si>
  <si>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</si>
  <si>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</si>
  <si>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</si>
  <si>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</si>
  <si>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</si>
  <si>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</si>
  <si>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</si>
  <si>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</si>
  <si>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</si>
  <si>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</si>
  <si>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</si>
  <si>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</si>
  <si>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</si>
  <si>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</si>
  <si>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</si>
  <si>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</si>
  <si>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</si>
  <si>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</si>
  <si>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</si>
  <si>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</si>
  <si>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</si>
  <si>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</si>
  <si>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</si>
  <si>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</si>
  <si>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</si>
  <si>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</si>
  <si>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</si>
  <si>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</si>
  <si>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</si>
  <si>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</si>
  <si>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</si>
  <si>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</si>
  <si>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</si>
  <si>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</si>
  <si>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</si>
  <si>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</si>
  <si>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</si>
  <si>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</si>
  <si>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</si>
  <si>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</si>
  <si>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</si>
  <si>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</si>
  <si>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</si>
  <si>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</si>
  <si>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</si>
  <si>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</si>
  <si>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</si>
  <si>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</si>
  <si>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</si>
  <si>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</si>
  <si>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</si>
  <si>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</si>
  <si>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</si>
  <si>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</si>
  <si>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</si>
  <si>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</si>
  <si>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</si>
  <si>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</si>
  <si>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</si>
  <si>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</si>
  <si>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</si>
  <si>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</si>
  <si>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</si>
  <si>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</si>
  <si>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</si>
  <si>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</si>
  <si>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</si>
  <si>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</si>
  <si>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</si>
  <si>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</si>
  <si>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</si>
  <si>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</si>
  <si>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</si>
  <si>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</si>
  <si>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</si>
  <si>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</si>
  <si>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</si>
  <si>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</si>
  <si>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</si>
  <si>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</si>
  <si>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</si>
  <si>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</si>
  <si>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</si>
  <si>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</si>
  <si>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</si>
  <si>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</si>
  <si>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</si>
  <si>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</si>
  <si>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</si>
  <si>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</si>
  <si>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</si>
  <si>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</si>
  <si>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</si>
  <si>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</si>
  <si>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</si>
  <si>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</si>
  <si>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</si>
  <si>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</si>
  <si>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</si>
  <si>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</si>
  <si>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</si>
  <si>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</si>
  <si>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</si>
  <si>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</si>
  <si>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</si>
  <si>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</si>
  <si>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</si>
  <si>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</si>
  <si>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</si>
  <si>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</si>
  <si>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</si>
  <si>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</si>
  <si>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</si>
  <si>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</si>
  <si>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</si>
  <si>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</si>
  <si>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</si>
  <si>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</si>
  <si>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</si>
  <si>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</si>
  <si>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</si>
  <si>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</si>
  <si>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</si>
  <si>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</si>
  <si>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</si>
  <si>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</si>
  <si>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</si>
  <si>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</si>
  <si>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</si>
  <si>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</si>
  <si>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</si>
  <si>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</si>
  <si>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</si>
  <si>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</si>
  <si>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</si>
  <si>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</si>
  <si>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</si>
  <si>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</si>
  <si>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</si>
  <si>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</si>
  <si>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</si>
  <si>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</si>
  <si>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</si>
  <si>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</si>
  <si>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</si>
  <si>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</si>
  <si>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</si>
  <si>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</si>
  <si>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</si>
  <si>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</si>
  <si>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</si>
  <si>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</si>
  <si>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</si>
  <si>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</si>
  <si>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</si>
  <si>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</si>
  <si>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</si>
  <si>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</si>
  <si>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</si>
  <si>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</si>
  <si>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</si>
  <si>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</si>
  <si>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</si>
  <si>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</si>
  <si>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</si>
  <si>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</si>
  <si>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</si>
  <si>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</si>
  <si>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</si>
  <si>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</si>
  <si>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</si>
  <si>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</si>
  <si>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</si>
  <si>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</si>
  <si>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</si>
  <si>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</si>
  <si>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</si>
  <si>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</si>
  <si>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</si>
  <si>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</si>
  <si>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</si>
  <si>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</si>
  <si>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</si>
  <si>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</si>
  <si>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</si>
  <si>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</si>
  <si>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</si>
  <si>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</si>
  <si>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</si>
  <si>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</si>
  <si>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</si>
  <si>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</si>
  <si>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</si>
  <si>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</si>
  <si>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</si>
  <si>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</si>
  <si>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</si>
  <si>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</si>
  <si>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</si>
  <si>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</si>
  <si>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</si>
  <si>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</si>
  <si>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</si>
  <si>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</si>
  <si>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</si>
  <si>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</si>
  <si>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</si>
  <si>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</si>
  <si>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</si>
  <si>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</si>
  <si>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</si>
  <si>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</si>
  <si>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</si>
  <si>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</si>
  <si>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</si>
  <si>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</si>
  <si>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</si>
  <si>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</si>
  <si>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</si>
  <si>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</si>
  <si>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</si>
  <si>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</si>
  <si>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</si>
  <si>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</si>
  <si>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</si>
  <si>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</si>
  <si>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</si>
  <si>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</si>
  <si>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</si>
  <si>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</si>
  <si>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</si>
  <si>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</si>
  <si>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</si>
  <si>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</si>
  <si>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</si>
  <si>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</si>
  <si>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</si>
  <si>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</si>
  <si>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</si>
  <si>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</si>
  <si>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</si>
  <si>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</si>
  <si>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</si>
  <si>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</si>
  <si>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</si>
  <si>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</si>
  <si>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</si>
  <si>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</si>
  <si>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</si>
  <si>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</si>
  <si>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</si>
  <si>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</si>
  <si>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</si>
  <si>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</si>
  <si>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</si>
  <si>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</si>
  <si>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</si>
  <si>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</si>
  <si>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</si>
  <si>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</si>
  <si>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</si>
  <si>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</si>
  <si>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</si>
  <si>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</si>
  <si>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</si>
  <si>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</si>
  <si>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</si>
  <si>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</si>
  <si>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</si>
  <si>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</si>
  <si>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</si>
  <si>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</si>
  <si>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</si>
  <si>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</si>
  <si>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</si>
  <si>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</si>
  <si>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</si>
  <si>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</si>
  <si>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</si>
  <si>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</si>
  <si>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</si>
  <si>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</si>
  <si>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</si>
  <si>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</si>
  <si>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</si>
  <si>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</si>
  <si>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</si>
  <si>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</si>
  <si>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</si>
  <si>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</si>
  <si>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</si>
  <si>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</si>
  <si>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</si>
  <si>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</si>
  <si>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</si>
  <si>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</si>
  <si>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</si>
  <si>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</si>
  <si>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</si>
  <si>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</si>
  <si>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</si>
  <si>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</si>
  <si>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</si>
  <si>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</si>
  <si>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</si>
  <si>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</si>
  <si>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</si>
  <si>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</si>
  <si>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</si>
  <si>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</si>
  <si>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</si>
  <si>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</si>
  <si>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</si>
  <si>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</si>
  <si>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</si>
  <si>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</si>
  <si>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</si>
  <si>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</si>
  <si>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</si>
  <si>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</si>
  <si>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</si>
  <si>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</si>
  <si>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</si>
  <si>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</si>
  <si>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</si>
  <si>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</si>
  <si>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</si>
  <si>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</si>
  <si>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</si>
  <si>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</si>
  <si>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</si>
  <si>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</si>
  <si>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</si>
  <si>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</si>
  <si>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</si>
  <si>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</si>
  <si>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</si>
  <si>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</si>
  <si>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</si>
  <si>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</si>
  <si>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</si>
  <si>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</si>
  <si>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</si>
  <si>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</si>
  <si>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</si>
  <si>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</si>
  <si>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</si>
  <si>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</si>
  <si>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</si>
  <si>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</si>
  <si>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</si>
  <si>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</si>
  <si>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</si>
  <si>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</si>
  <si>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</si>
  <si>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</si>
  <si>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</si>
  <si>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</si>
  <si>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</si>
  <si>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</si>
  <si>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</si>
  <si>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</si>
  <si>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</si>
  <si>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</si>
  <si>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</si>
  <si>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</si>
  <si>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</si>
  <si>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</si>
  <si>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</si>
  <si>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</si>
  <si>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</si>
  <si>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</si>
  <si>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</si>
  <si>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</si>
  <si>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</si>
  <si>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</si>
  <si>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</si>
  <si>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</si>
  <si>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</si>
  <si>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</si>
  <si>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</si>
  <si>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</si>
  <si>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</si>
  <si>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</si>
  <si>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</si>
  <si>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</si>
  <si>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</si>
  <si>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</si>
  <si>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</si>
  <si>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</si>
  <si>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</si>
  <si>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</si>
  <si>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</si>
  <si>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</si>
  <si>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</si>
  <si>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</si>
  <si>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</si>
  <si>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</si>
  <si>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</si>
  <si>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</si>
  <si>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</si>
  <si>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</si>
  <si>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</si>
  <si>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</si>
  <si>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</si>
  <si>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</si>
  <si>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</si>
  <si>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</si>
  <si>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</si>
  <si>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</si>
  <si>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</si>
  <si>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</si>
  <si>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</si>
  <si>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</si>
  <si>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</si>
  <si>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</si>
  <si>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</si>
  <si>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</si>
  <si>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</si>
  <si>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</si>
  <si>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</si>
  <si>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</si>
  <si>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</si>
  <si>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</si>
  <si>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</si>
  <si>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</si>
  <si>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</si>
  <si>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</si>
  <si>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</si>
  <si>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</si>
  <si>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</si>
  <si>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</si>
  <si>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</si>
  <si>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</si>
  <si>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</si>
  <si>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</si>
  <si>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</si>
  <si>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</si>
  <si>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</si>
  <si>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</si>
  <si>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</si>
  <si>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</si>
  <si>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</si>
  <si>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</si>
  <si>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</si>
  <si>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</si>
  <si>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</si>
  <si>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</si>
  <si>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</si>
  <si>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</si>
  <si>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</si>
  <si>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</si>
  <si>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</si>
  <si>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</si>
  <si>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</si>
  <si>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</si>
  <si>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</si>
  <si>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</si>
  <si>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</si>
  <si>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</si>
  <si>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</si>
  <si>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</si>
  <si>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</si>
  <si>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</si>
  <si>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</si>
  <si>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</si>
  <si>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</si>
  <si>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</si>
  <si>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</si>
  <si>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</si>
  <si>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</si>
  <si>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</si>
  <si>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</si>
  <si>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</si>
  <si>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</si>
  <si>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</si>
  <si>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</si>
  <si>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</si>
  <si>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</si>
  <si>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</si>
  <si>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</si>
  <si>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</si>
  <si>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</si>
  <si>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</si>
  <si>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</si>
  <si>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</si>
  <si>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</si>
  <si>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</si>
  <si>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</si>
  <si>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</si>
  <si>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</si>
  <si>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</si>
  <si>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</si>
  <si>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</si>
  <si>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</si>
  <si>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</si>
  <si>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</si>
  <si>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</si>
  <si>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</si>
  <si>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</si>
  <si>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</si>
  <si>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</si>
  <si>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</si>
  <si>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</si>
  <si>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</si>
  <si>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</si>
  <si>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</si>
  <si>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</si>
  <si>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</si>
  <si>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</si>
  <si>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</si>
  <si>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</si>
  <si>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</si>
  <si>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</si>
  <si>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</si>
  <si>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</si>
  <si>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</si>
  <si>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</si>
  <si>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</si>
  <si>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</si>
  <si>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</si>
  <si>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</si>
  <si>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</si>
  <si>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</si>
  <si>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</si>
  <si>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</si>
  <si>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</si>
  <si>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</si>
  <si>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</si>
  <si>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</si>
  <si>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</si>
  <si>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</si>
  <si>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</si>
  <si>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</si>
  <si>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</si>
  <si>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</si>
  <si>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</si>
  <si>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</si>
  <si>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</si>
  <si>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</si>
  <si>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</si>
  <si>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</si>
  <si>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</si>
  <si>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</si>
  <si>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</si>
  <si>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</si>
  <si>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</si>
  <si>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</si>
  <si>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</si>
  <si>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</si>
  <si>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</si>
  <si>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</si>
  <si>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</si>
  <si>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</si>
  <si>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</si>
  <si>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</si>
  <si>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</si>
  <si>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</si>
  <si>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</si>
  <si>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</si>
  <si>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</si>
  <si>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</si>
  <si>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</si>
  <si>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</si>
  <si>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</si>
  <si>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</si>
  <si>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</si>
  <si>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</si>
  <si>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</si>
  <si>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</si>
  <si>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</si>
  <si>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</si>
  <si>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</si>
  <si>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</si>
  <si>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</si>
  <si>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</si>
  <si>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</si>
  <si>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</si>
  <si>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</si>
  <si>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</si>
  <si>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</si>
  <si>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</si>
  <si>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</si>
  <si>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</si>
  <si>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</si>
  <si>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</si>
  <si>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</si>
  <si>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</si>
  <si>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</si>
  <si>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</si>
  <si>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</si>
  <si>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</si>
  <si>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</si>
  <si>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</si>
  <si>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</si>
  <si>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</si>
  <si>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</si>
  <si>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</si>
  <si>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</si>
  <si>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</si>
  <si>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</si>
  <si>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</si>
  <si>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</si>
  <si>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</si>
  <si>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</si>
  <si>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</si>
  <si>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</si>
  <si>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</si>
  <si>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</si>
  <si>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</si>
  <si>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</si>
  <si>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</si>
  <si>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</si>
  <si>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</si>
  <si>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</si>
  <si>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</si>
  <si>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</si>
  <si>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</si>
  <si>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</si>
  <si>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</si>
  <si>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</si>
  <si>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</si>
  <si>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</si>
  <si>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</si>
  <si>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</si>
  <si>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</si>
  <si>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</si>
  <si>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</si>
  <si>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</si>
  <si>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</si>
  <si>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</si>
  <si>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</si>
  <si>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</si>
  <si>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</si>
  <si>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</si>
  <si>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</si>
  <si>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</si>
  <si>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</si>
  <si>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</si>
  <si>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</si>
  <si>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</si>
  <si>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</si>
  <si>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</si>
  <si>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</si>
  <si>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</si>
  <si>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</si>
  <si>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</si>
  <si>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</si>
  <si>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</si>
  <si>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</si>
  <si>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</si>
  <si>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</si>
  <si>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</si>
  <si>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</si>
  <si>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</si>
  <si>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</si>
  <si>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</si>
  <si>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</si>
  <si>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</si>
  <si>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</si>
  <si>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</si>
  <si>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</si>
  <si>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</si>
  <si>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</si>
  <si>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</si>
  <si>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</si>
  <si>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</si>
  <si>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</si>
  <si>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</si>
  <si>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</si>
  <si>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</si>
  <si>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</si>
  <si>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</si>
  <si>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</si>
  <si>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</si>
  <si>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</si>
  <si>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</si>
  <si>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</si>
  <si>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</si>
  <si>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</si>
  <si>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</si>
  <si>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</si>
  <si>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</si>
  <si>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</si>
  <si>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</si>
  <si>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</si>
  <si>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</si>
  <si>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</si>
  <si>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</si>
  <si>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</si>
  <si>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</si>
  <si>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</si>
  <si>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</si>
  <si>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</si>
  <si>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</si>
  <si>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</si>
  <si>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</si>
  <si>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</si>
  <si>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</si>
  <si>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</si>
  <si>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</si>
  <si>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</si>
  <si>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</si>
  <si>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</si>
  <si>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</si>
  <si>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</si>
  <si>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</si>
  <si>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</si>
  <si>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</si>
  <si>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</si>
  <si>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</si>
  <si>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</si>
  <si>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</si>
  <si>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</si>
  <si>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</si>
  <si>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</si>
  <si>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</si>
  <si>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</si>
  <si>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</si>
  <si>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</si>
  <si>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</si>
  <si>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</si>
  <si>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</si>
  <si>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</si>
  <si>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</si>
  <si>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</si>
  <si>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</si>
  <si>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</si>
  <si>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</si>
  <si>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</si>
  <si>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</si>
  <si>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</si>
  <si>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</si>
  <si>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</si>
  <si>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</si>
  <si>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</si>
  <si>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</si>
  <si>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</si>
  <si>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</si>
  <si>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</si>
  <si>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</si>
  <si>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</si>
  <si>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</si>
  <si>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</si>
  <si>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</si>
  <si>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</si>
  <si>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</si>
  <si>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</si>
  <si>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</si>
  <si>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</si>
  <si>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</si>
  <si>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</si>
  <si>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</si>
  <si>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</si>
  <si>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</si>
  <si>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</si>
  <si>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</si>
  <si>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</si>
  <si>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</si>
  <si>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</si>
  <si>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</si>
  <si>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</si>
  <si>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</si>
  <si>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</si>
  <si>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</si>
  <si>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</si>
  <si>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</si>
  <si>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</si>
  <si>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</si>
  <si>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</si>
  <si>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</si>
  <si>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</si>
  <si>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</si>
  <si>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</si>
  <si>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</si>
  <si>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</si>
  <si>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</si>
  <si>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</si>
  <si>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</si>
  <si>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</si>
  <si>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</si>
  <si>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</si>
  <si>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</si>
  <si>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</si>
  <si>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</si>
  <si>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</si>
  <si>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</si>
  <si>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</si>
  <si>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</si>
  <si>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</si>
  <si>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</si>
  <si>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</si>
  <si>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</si>
  <si>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</si>
  <si>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</si>
  <si>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</si>
  <si>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</si>
  <si>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</si>
  <si>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</si>
  <si>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</si>
  <si>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</si>
  <si>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</si>
  <si>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</si>
  <si>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</si>
  <si>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</si>
  <si>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</si>
  <si>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</si>
  <si>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</si>
  <si>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</si>
  <si>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</si>
  <si>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</si>
  <si>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</si>
  <si>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</si>
  <si>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</si>
  <si>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</si>
  <si>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</si>
  <si>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</si>
  <si>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</si>
  <si>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</si>
  <si>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</si>
  <si>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</si>
  <si>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</si>
  <si>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</si>
  <si>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</si>
  <si>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</si>
  <si>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</si>
  <si>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</si>
  <si>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</si>
  <si>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</si>
  <si>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</si>
  <si>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</si>
  <si>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</si>
  <si>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</si>
  <si>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</si>
  <si>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</si>
  <si>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</si>
  <si>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</si>
  <si>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</si>
  <si>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</si>
  <si>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</si>
  <si>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</si>
  <si>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</si>
  <si>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</si>
  <si>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</si>
  <si>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</si>
  <si>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</si>
  <si>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</si>
  <si>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</si>
  <si>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</si>
  <si>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</si>
  <si>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</si>
  <si>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</si>
  <si>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</si>
  <si>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</si>
  <si>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</si>
  <si>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</si>
  <si>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</si>
  <si>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</si>
  <si>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</si>
  <si>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</si>
  <si>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</si>
  <si>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</si>
  <si>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</si>
  <si>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</si>
  <si>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</si>
  <si>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</si>
  <si>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</si>
  <si>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</si>
  <si>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</si>
  <si>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</si>
  <si>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</si>
  <si>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</si>
  <si>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</si>
  <si>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</si>
  <si>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</si>
  <si>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</si>
  <si>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</si>
  <si>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</si>
  <si>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</si>
  <si>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</si>
  <si>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</si>
  <si>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</si>
  <si>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</si>
  <si>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</si>
  <si>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</si>
  <si>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</si>
  <si>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</si>
  <si>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</si>
  <si>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</si>
  <si>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</si>
  <si>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</si>
  <si>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</si>
  <si>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</si>
  <si>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</si>
  <si>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</si>
  <si>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</si>
  <si>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</si>
  <si>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</si>
  <si>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</si>
  <si>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</si>
  <si>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</si>
  <si>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</si>
  <si>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</si>
  <si>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</si>
  <si>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</si>
  <si>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</si>
  <si>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</si>
  <si>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</si>
  <si>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</si>
  <si>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</si>
  <si>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</si>
  <si>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</si>
  <si>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</si>
  <si>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</si>
  <si>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</si>
  <si>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</si>
  <si>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</si>
  <si>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</si>
  <si>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</si>
  <si>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</si>
  <si>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</si>
  <si>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</si>
  <si>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</si>
  <si>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</si>
  <si>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</si>
  <si>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</si>
  <si>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</si>
  <si>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</si>
  <si>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</si>
  <si>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</si>
  <si>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</si>
  <si>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</si>
  <si>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</si>
  <si>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</si>
  <si>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</si>
  <si>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</si>
  <si>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</si>
  <si>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</si>
  <si>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</si>
  <si>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</si>
  <si>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</si>
  <si>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</si>
  <si>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</si>
  <si>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</si>
  <si>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</si>
  <si>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</si>
  <si>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</si>
  <si>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</si>
  <si>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</si>
  <si>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</si>
  <si>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</si>
  <si>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</si>
  <si>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</si>
  <si>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</si>
  <si>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</si>
  <si>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</si>
  <si>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</si>
  <si>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</si>
  <si>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</si>
  <si>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</si>
  <si>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</si>
  <si>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</si>
  <si>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</si>
  <si>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</si>
  <si>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</si>
  <si>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</si>
  <si>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</si>
  <si>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</si>
  <si>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</si>
  <si>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</si>
  <si>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</si>
  <si>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</si>
  <si>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</si>
  <si>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</si>
  <si>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</si>
  <si>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</si>
  <si>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</si>
  <si>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</si>
  <si>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</si>
  <si>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</si>
  <si>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</si>
  <si>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</si>
  <si>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</si>
  <si>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</si>
  <si>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</si>
  <si>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</si>
  <si>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</si>
  <si>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</si>
  <si>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</si>
  <si>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</si>
  <si>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</si>
  <si>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</si>
  <si>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</si>
  <si>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</si>
  <si>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</si>
  <si>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</si>
  <si>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</si>
  <si>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</si>
  <si>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</si>
  <si>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</si>
  <si>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</si>
  <si>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</si>
  <si>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</si>
  <si>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</si>
  <si>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</si>
  <si>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</si>
  <si>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</si>
  <si>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</si>
  <si>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</si>
  <si>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</si>
  <si>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</si>
  <si>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</si>
  <si>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</si>
  <si>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</si>
  <si>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</si>
  <si>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</si>
  <si>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</si>
  <si>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</si>
  <si>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</si>
  <si>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</si>
  <si>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</si>
  <si>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</si>
  <si>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</si>
  <si>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</si>
  <si>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</si>
  <si>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</si>
  <si>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</si>
  <si>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</si>
  <si>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</si>
  <si>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</si>
  <si>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</si>
  <si>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</si>
  <si>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</si>
  <si>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</si>
  <si>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</si>
  <si>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</si>
  <si>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</si>
  <si>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</si>
  <si>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</si>
  <si>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</si>
  <si>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</si>
  <si>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</si>
  <si>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</si>
  <si>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</si>
  <si>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</si>
  <si>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</si>
  <si>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</si>
  <si>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</si>
  <si>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</si>
  <si>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</si>
  <si>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</si>
  <si>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</si>
  <si>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</si>
  <si>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</si>
  <si>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</si>
  <si>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</si>
  <si>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</si>
  <si>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</si>
  <si>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</si>
  <si>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</si>
  <si>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</si>
  <si>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</si>
  <si>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</si>
  <si>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</si>
  <si>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</si>
  <si>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</si>
  <si>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</si>
  <si>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</si>
  <si>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</si>
  <si>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</si>
  <si>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</si>
  <si>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</si>
  <si>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</si>
  <si>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</si>
  <si>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</si>
  <si>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</si>
  <si>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</si>
  <si>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</si>
  <si>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</si>
  <si>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</si>
  <si>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</si>
  <si>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</si>
  <si>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</si>
  <si>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</si>
  <si>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</si>
  <si>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</si>
  <si>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</si>
  <si>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</si>
  <si>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</si>
  <si>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</si>
  <si>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</si>
  <si>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</si>
  <si>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</si>
  <si>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</si>
  <si>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</si>
  <si>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</si>
  <si>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</si>
  <si>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</si>
  <si>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</si>
  <si>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</si>
  <si>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</si>
  <si>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</si>
  <si>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</si>
  <si>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</si>
  <si>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</si>
  <si>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</si>
  <si>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</si>
  <si>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</si>
  <si>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</si>
  <si>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</si>
  <si>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</si>
  <si>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</si>
  <si>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</si>
  <si>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</si>
  <si>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</si>
  <si>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</si>
  <si>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</si>
  <si>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</si>
  <si>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</si>
  <si>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</si>
  <si>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</si>
  <si>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</si>
  <si>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</si>
  <si>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</si>
  <si>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</si>
  <si>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</si>
  <si>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</si>
  <si>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</si>
  <si>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</si>
  <si>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</si>
  <si>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</si>
  <si>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</si>
  <si>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</si>
  <si>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</si>
  <si>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</si>
  <si>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</si>
  <si>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</si>
  <si>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</si>
  <si>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</si>
  <si>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</si>
  <si>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</si>
  <si>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</si>
  <si>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</si>
  <si>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</si>
  <si>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</si>
  <si>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</si>
  <si>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</si>
  <si>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</si>
  <si>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</si>
  <si>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</si>
  <si>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</si>
  <si>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</si>
  <si>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</si>
  <si>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</si>
  <si>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</si>
  <si>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</si>
  <si>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</si>
  <si>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</si>
  <si>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</si>
  <si>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</si>
  <si>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</si>
  <si>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</si>
  <si>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</si>
  <si>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</si>
  <si>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</si>
  <si>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</si>
  <si>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</si>
  <si>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</si>
  <si>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</si>
  <si>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</si>
  <si>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</si>
  <si>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</si>
  <si>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</si>
  <si>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</si>
  <si>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</si>
  <si>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</si>
  <si>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</si>
  <si>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</si>
  <si>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</si>
  <si>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</si>
  <si>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</si>
  <si>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</si>
  <si>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</si>
  <si>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</si>
  <si>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</si>
  <si>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</si>
  <si>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</si>
  <si>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</si>
  <si>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</si>
  <si>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</si>
  <si>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</si>
  <si>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</si>
  <si>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</si>
  <si>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</si>
  <si>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</si>
  <si>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</si>
  <si>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</si>
  <si>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</si>
  <si>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</si>
  <si>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</si>
  <si>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</si>
  <si>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</si>
  <si>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</si>
  <si>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</si>
  <si>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</si>
  <si>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</si>
  <si>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</si>
  <si>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</si>
  <si>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</si>
  <si>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</si>
  <si>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</si>
  <si>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</si>
  <si>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</si>
  <si>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</si>
  <si>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</si>
  <si>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</si>
  <si>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</si>
  <si>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</si>
  <si>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</si>
  <si>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</si>
  <si>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</si>
  <si>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</si>
  <si>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</si>
  <si>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</si>
  <si>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</si>
  <si>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</si>
  <si>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</si>
  <si>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</si>
  <si>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</si>
  <si>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</si>
  <si>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</si>
  <si>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</si>
  <si>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</si>
  <si>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</si>
  <si>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</si>
  <si>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</si>
  <si>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</si>
  <si>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</si>
  <si>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</si>
  <si>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</si>
  <si>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</si>
  <si>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</si>
  <si>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</si>
  <si>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</si>
  <si>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</si>
  <si>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</si>
  <si>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</si>
  <si>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</si>
  <si>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</si>
  <si>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</si>
  <si>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</si>
  <si>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</si>
  <si>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</si>
  <si>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</si>
  <si>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</si>
  <si>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</si>
  <si>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</si>
  <si>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</si>
  <si>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</si>
  <si>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</si>
  <si>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</si>
  <si>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</si>
  <si>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</si>
  <si>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</si>
  <si>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</si>
  <si>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</si>
  <si>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</si>
  <si>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</si>
  <si>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</si>
  <si>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</si>
  <si>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</si>
  <si>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</si>
  <si>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</si>
  <si>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</si>
  <si>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</si>
  <si>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</si>
  <si>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</si>
  <si>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</si>
  <si>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</si>
  <si>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</si>
  <si>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</si>
  <si>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</si>
  <si>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</si>
  <si>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</si>
  <si>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</si>
  <si>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</si>
  <si>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</si>
  <si>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</si>
  <si>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</si>
  <si>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</si>
  <si>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</si>
  <si>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</si>
  <si>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</si>
  <si>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</si>
  <si>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</si>
  <si>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</si>
  <si>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</si>
  <si>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</si>
  <si>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</si>
  <si>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</si>
  <si>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</si>
  <si>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</si>
  <si>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</si>
  <si>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</si>
  <si>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</si>
  <si>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</si>
  <si>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</si>
  <si>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</si>
  <si>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</si>
  <si>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</si>
  <si>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</si>
  <si>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</si>
  <si>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</si>
  <si>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</si>
  <si>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</si>
  <si>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</si>
  <si>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</si>
  <si>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</si>
  <si>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</si>
  <si>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</si>
  <si>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</si>
  <si>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</si>
  <si>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</si>
  <si>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</si>
  <si>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</si>
  <si>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</si>
  <si>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</si>
  <si>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</si>
  <si>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</si>
  <si>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</si>
  <si>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</si>
  <si>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</si>
  <si>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</si>
  <si>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</si>
  <si>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</si>
  <si>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</si>
  <si>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</si>
  <si>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</si>
  <si>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</si>
  <si>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</si>
  <si>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</si>
  <si>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</si>
  <si>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</si>
  <si>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</si>
  <si>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</si>
  <si>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</si>
  <si>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</si>
  <si>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</si>
  <si>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</si>
  <si>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</si>
  <si>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</si>
  <si>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</si>
  <si>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</si>
  <si>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</si>
  <si>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</si>
  <si>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</si>
  <si>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</si>
  <si>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</si>
  <si>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</si>
  <si>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</si>
  <si>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</si>
  <si>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</si>
  <si>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</si>
  <si>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</si>
  <si>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</si>
  <si>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</si>
  <si>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</si>
  <si>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</si>
  <si>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</si>
  <si>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</si>
  <si>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</si>
  <si>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</si>
  <si>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</si>
  <si>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</si>
  <si>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</si>
  <si>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</si>
  <si>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</si>
  <si>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</si>
  <si>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</si>
  <si>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</si>
  <si>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</si>
  <si>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</si>
  <si>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</si>
  <si>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</si>
  <si>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</si>
  <si>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</si>
  <si>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</si>
  <si>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</si>
  <si>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</si>
  <si>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</si>
  <si>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</si>
  <si>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</si>
  <si>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</si>
  <si>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</si>
  <si>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</si>
  <si>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</si>
  <si>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</si>
  <si>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</si>
  <si>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</si>
  <si>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</si>
  <si>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</si>
  <si>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</si>
  <si>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</si>
  <si>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</si>
  <si>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</si>
  <si>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</si>
  <si>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</si>
  <si>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</si>
  <si>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</si>
  <si>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</si>
  <si>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</si>
  <si>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</si>
  <si>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</si>
  <si>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</si>
  <si>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</si>
  <si>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</si>
  <si>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</si>
  <si>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</si>
  <si>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</si>
  <si>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</si>
  <si>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</si>
  <si>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</si>
  <si>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</si>
  <si>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</si>
  <si>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</si>
  <si>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</si>
  <si>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</si>
  <si>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</si>
  <si>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</si>
  <si>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</si>
  <si>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</si>
  <si>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</si>
  <si>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</si>
  <si>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</si>
  <si>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</si>
  <si>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</si>
  <si>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</si>
  <si>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</si>
  <si>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</si>
  <si>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</si>
  <si>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</si>
  <si>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</si>
  <si>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</si>
  <si>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</si>
  <si>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</si>
  <si>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</si>
  <si>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</si>
  <si>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</si>
  <si>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</si>
  <si>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</si>
  <si>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</si>
  <si>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</si>
  <si>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</si>
  <si>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</si>
  <si>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</si>
  <si>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</si>
  <si>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</si>
  <si>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</si>
  <si>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</si>
  <si>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</si>
  <si>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</si>
  <si>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</si>
  <si>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</si>
  <si>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</si>
  <si>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</si>
  <si>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</si>
  <si>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</si>
  <si>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</si>
  <si>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</si>
  <si>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</si>
  <si>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</si>
  <si>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</si>
  <si>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</si>
  <si>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</si>
  <si>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</si>
  <si>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</si>
  <si>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</si>
  <si>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</si>
  <si>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</si>
  <si>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</si>
  <si>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</si>
  <si>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</si>
  <si>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</si>
  <si>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</si>
  <si>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</si>
  <si>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</si>
  <si>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</si>
  <si>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</si>
  <si>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</si>
  <si>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</si>
  <si>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</si>
  <si>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</si>
  <si>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</si>
  <si>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</si>
  <si>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</si>
  <si>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</si>
  <si>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</si>
  <si>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</si>
  <si>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</si>
  <si>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</si>
  <si>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</si>
  <si>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</si>
  <si>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</si>
  <si>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</si>
  <si>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</si>
  <si>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</si>
  <si>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</si>
  <si>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</si>
  <si>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</si>
  <si>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</si>
  <si>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</si>
  <si>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</si>
  <si>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</si>
  <si>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</si>
  <si>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</si>
  <si>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</si>
  <si>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</si>
  <si>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</si>
  <si>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</si>
  <si>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</si>
  <si>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</si>
  <si>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</si>
  <si>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</si>
  <si>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</si>
  <si>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</si>
  <si>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</si>
  <si>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</si>
  <si>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</si>
  <si>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</si>
  <si>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</si>
  <si>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</si>
  <si>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</si>
  <si>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</si>
  <si>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</si>
  <si>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</si>
  <si>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</si>
  <si>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</si>
  <si>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</si>
  <si>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</si>
  <si>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</si>
  <si>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</si>
  <si>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</si>
  <si>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</si>
  <si>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</si>
  <si>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</si>
  <si>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</si>
  <si>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</si>
  <si>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</si>
  <si>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</si>
  <si>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</si>
  <si>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</si>
  <si>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</si>
  <si>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</si>
  <si>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</si>
  <si>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</si>
  <si>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</si>
  <si>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</si>
  <si>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</si>
  <si>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</si>
  <si>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</si>
  <si>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</si>
  <si>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</si>
  <si>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</si>
  <si>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</si>
  <si>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</si>
  <si>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</si>
  <si>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</si>
  <si>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</si>
  <si>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</si>
  <si>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</si>
  <si>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</si>
  <si>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</si>
  <si>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</si>
  <si>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</si>
  <si>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</si>
  <si>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</si>
  <si>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</si>
  <si>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</si>
  <si>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</si>
  <si>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</si>
  <si>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</si>
  <si>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</si>
  <si>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</si>
  <si>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</si>
  <si>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</si>
  <si>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</si>
  <si>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</si>
  <si>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</si>
  <si>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</si>
  <si>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</si>
  <si>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</si>
  <si>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</si>
  <si>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</si>
  <si>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</si>
  <si>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</si>
  <si>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</si>
  <si>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</si>
  <si>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</si>
  <si>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</si>
  <si>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</si>
  <si>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</si>
  <si>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</si>
  <si>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</si>
  <si>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</si>
  <si>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</si>
  <si>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</si>
  <si>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</si>
  <si>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</si>
  <si>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</si>
  <si>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</si>
  <si>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</si>
  <si>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</si>
  <si>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</si>
  <si>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</si>
  <si>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</si>
  <si>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</si>
  <si>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</si>
  <si>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</si>
  <si>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</si>
  <si>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</si>
  <si>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</si>
  <si>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</si>
  <si>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</si>
  <si>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</si>
  <si>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</si>
  <si>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</si>
  <si>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</si>
  <si>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</si>
  <si>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</si>
  <si>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</si>
  <si>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</si>
  <si>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</si>
  <si>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</si>
  <si>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</si>
  <si>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</si>
  <si>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</si>
  <si>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</si>
  <si>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</si>
  <si>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</si>
  <si>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</si>
  <si>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</si>
  <si>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</si>
  <si>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</si>
  <si>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</si>
  <si>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</si>
  <si>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</si>
  <si>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</si>
  <si>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</si>
  <si>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</si>
  <si>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</si>
  <si>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</si>
  <si>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</si>
  <si>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</si>
  <si>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</si>
  <si>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</si>
  <si>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</si>
  <si>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</si>
  <si>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</si>
  <si>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</si>
  <si>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</si>
  <si>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</si>
  <si>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</si>
  <si>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</si>
  <si>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</si>
  <si>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</si>
  <si>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</si>
  <si>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</si>
  <si>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</si>
  <si>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</si>
  <si>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</si>
  <si>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</si>
  <si>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</si>
  <si>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</si>
  <si>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</si>
  <si>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</si>
  <si>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</si>
  <si>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</si>
  <si>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</si>
  <si>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</si>
  <si>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</si>
  <si>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</si>
  <si>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</si>
  <si>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</si>
  <si>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</si>
  <si>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</si>
  <si>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</si>
  <si>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</si>
  <si>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</si>
  <si>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</si>
  <si>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</si>
  <si>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</si>
  <si>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</si>
  <si>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</si>
  <si>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</si>
  <si>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</si>
  <si>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</si>
  <si>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</si>
  <si>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</si>
  <si>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</si>
  <si>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</si>
  <si>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</si>
  <si>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</si>
  <si>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</si>
  <si>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</si>
  <si>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</si>
  <si>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</si>
  <si>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</si>
  <si>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</si>
  <si>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</si>
  <si>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</si>
  <si>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</si>
  <si>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</si>
  <si>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</si>
  <si>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</si>
  <si>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</si>
  <si>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</si>
  <si>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</si>
  <si>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</si>
  <si>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</si>
  <si>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</si>
  <si>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</si>
  <si>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</si>
  <si>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</si>
  <si>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</si>
  <si>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</si>
  <si>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</si>
  <si>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</si>
  <si>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</si>
  <si>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</si>
  <si>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</si>
  <si>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</si>
  <si>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</si>
  <si>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</si>
  <si>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</si>
  <si>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</si>
  <si>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</si>
  <si>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</si>
  <si>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</si>
  <si>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</si>
  <si>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</si>
  <si>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</si>
  <si>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</si>
  <si>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</si>
  <si>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</si>
  <si>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</si>
  <si>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</si>
  <si>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</si>
  <si>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</si>
  <si>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</si>
  <si>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</si>
  <si>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</si>
  <si>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</si>
  <si>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</si>
  <si>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</si>
  <si>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</si>
  <si>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</si>
  <si>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</si>
  <si>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</si>
  <si>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</si>
  <si>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</si>
  <si>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</si>
  <si>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</si>
  <si>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</si>
  <si>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</si>
  <si>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</si>
  <si>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</si>
  <si>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</si>
  <si>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</si>
  <si>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</si>
  <si>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</si>
  <si>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</si>
  <si>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</si>
  <si>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</si>
  <si>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</si>
  <si>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</si>
  <si>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</si>
  <si>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</si>
  <si>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</si>
  <si>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</si>
  <si>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</si>
  <si>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</si>
  <si>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</si>
  <si>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</si>
  <si>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</si>
  <si>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</si>
  <si>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</si>
  <si>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</si>
  <si>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</si>
  <si>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</si>
  <si>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</si>
  <si>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</si>
  <si>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</si>
  <si>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</si>
  <si>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</si>
  <si>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</si>
  <si>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</si>
  <si>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</si>
  <si>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</si>
  <si>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</si>
  <si>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</si>
  <si>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</si>
  <si>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</si>
  <si>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</si>
  <si>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</si>
  <si>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</si>
  <si>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</si>
  <si>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</si>
  <si>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</si>
  <si>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</si>
  <si>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</si>
  <si>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</si>
  <si>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</si>
  <si>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</si>
  <si>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</si>
  <si>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</si>
  <si>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</si>
  <si>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</si>
  <si>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</si>
  <si>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</si>
  <si>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</si>
  <si>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</si>
  <si>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</si>
  <si>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</si>
  <si>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</si>
  <si>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</si>
  <si>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</si>
  <si>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</si>
  <si>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</si>
  <si>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</si>
  <si>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</si>
  <si>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</si>
  <si>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</si>
  <si>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</si>
  <si>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</si>
  <si>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</si>
  <si>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</si>
  <si>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</si>
  <si>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</si>
  <si>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</si>
  <si>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</si>
  <si>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</si>
  <si>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</si>
  <si>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</si>
  <si>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</si>
  <si>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</si>
  <si>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</si>
  <si>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</si>
  <si>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</si>
  <si>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</si>
  <si>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</si>
  <si>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</si>
  <si>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</si>
  <si>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</si>
  <si>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</si>
  <si>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</si>
  <si>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</si>
  <si>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</si>
  <si>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</si>
  <si>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</si>
  <si>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</si>
  <si>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</si>
  <si>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</si>
  <si>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</si>
  <si>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</si>
  <si>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</si>
  <si>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</si>
  <si>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</si>
  <si>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</si>
  <si>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</si>
  <si>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</si>
  <si>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</si>
  <si>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</si>
  <si>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</si>
  <si>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</si>
  <si>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</si>
  <si>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</si>
  <si>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</si>
  <si>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</si>
  <si>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</si>
  <si>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</si>
  <si>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</si>
  <si>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</si>
  <si>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</si>
  <si>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</si>
  <si>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</si>
  <si>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</si>
  <si>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</si>
  <si>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</si>
  <si>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</si>
  <si>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</si>
  <si>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</si>
  <si>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</si>
  <si>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</si>
  <si>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</si>
  <si>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</si>
  <si>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</si>
  <si>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</si>
  <si>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</si>
  <si>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</si>
  <si>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</si>
  <si>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</si>
  <si>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</si>
  <si>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</si>
  <si>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</si>
  <si>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</si>
  <si>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</si>
  <si>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</si>
  <si>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</si>
  <si>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</si>
  <si>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</si>
  <si>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</si>
  <si>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</si>
  <si>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</si>
  <si>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</si>
  <si>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</si>
  <si>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</si>
  <si>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</si>
  <si>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</si>
  <si>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</si>
  <si>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</si>
  <si>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</si>
  <si>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</si>
  <si>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</si>
  <si>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</si>
  <si>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</si>
  <si>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</si>
  <si>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</si>
  <si>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</si>
  <si>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</si>
  <si>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</si>
  <si>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</si>
  <si>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</si>
  <si>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</si>
  <si>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</si>
  <si>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</si>
  <si>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</si>
  <si>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</si>
  <si>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</si>
  <si>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</si>
  <si>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</si>
  <si>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</si>
  <si>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</si>
  <si>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</si>
  <si>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</si>
  <si>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</si>
  <si>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</si>
  <si>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</si>
  <si>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</si>
  <si>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</si>
  <si>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</si>
  <si>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</si>
  <si>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</si>
  <si>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</si>
  <si>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</si>
  <si>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</si>
  <si>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</si>
  <si>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</si>
  <si>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</si>
  <si>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</si>
  <si>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</si>
  <si>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</si>
  <si>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</si>
  <si>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</si>
  <si>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</si>
  <si>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</si>
  <si>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</si>
  <si>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</si>
  <si>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</si>
  <si>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</si>
  <si>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</si>
  <si>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</si>
  <si>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</si>
  <si>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</si>
  <si>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</si>
  <si>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</si>
  <si>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</si>
  <si>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</si>
  <si>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</si>
  <si>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</si>
  <si>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</si>
  <si>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</si>
  <si>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</si>
  <si>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</si>
  <si>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</si>
  <si>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</si>
  <si>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</si>
  <si>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</si>
  <si>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</si>
  <si>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</si>
  <si>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</si>
  <si>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</si>
  <si>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</si>
  <si>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</si>
  <si>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</si>
  <si>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</si>
  <si>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</si>
  <si>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</si>
  <si>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</si>
  <si>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</si>
  <si>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</si>
  <si>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</si>
  <si>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</si>
  <si>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</si>
  <si>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</si>
  <si>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</si>
  <si>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</si>
  <si>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</si>
  <si>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</si>
  <si>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</si>
  <si>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</si>
  <si>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</si>
  <si>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</si>
  <si>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</si>
  <si>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</si>
  <si>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</si>
  <si>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</si>
  <si>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</si>
  <si>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</si>
  <si>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</si>
  <si>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</si>
  <si>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</si>
  <si>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</si>
  <si>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</si>
  <si>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</si>
  <si>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</si>
  <si>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</si>
  <si>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</si>
  <si>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</si>
  <si>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</si>
  <si>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</si>
  <si>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</si>
  <si>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</si>
  <si>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</si>
  <si>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</si>
  <si>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</si>
  <si>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</si>
  <si>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</si>
  <si>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</si>
  <si>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</si>
  <si>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</si>
  <si>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</si>
  <si>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</si>
  <si>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</si>
  <si>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</si>
  <si>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</si>
  <si>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</si>
  <si>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</si>
  <si>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</si>
  <si>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</si>
  <si>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</si>
  <si>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</si>
  <si>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</si>
  <si>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</si>
  <si>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</si>
  <si>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</si>
  <si>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</si>
  <si>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</si>
  <si>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</si>
  <si>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</si>
  <si>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</si>
  <si>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</si>
  <si>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</si>
  <si>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</si>
  <si>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</si>
  <si>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</si>
  <si>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</si>
  <si>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</si>
  <si>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</si>
  <si>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</si>
  <si>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</si>
  <si>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</si>
  <si>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</si>
  <si>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</si>
  <si>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</si>
  <si>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</si>
  <si>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</si>
  <si>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</si>
  <si>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</si>
  <si>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</si>
  <si>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</si>
  <si>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</si>
  <si>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</si>
  <si>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</si>
  <si>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</si>
  <si>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</si>
  <si>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</si>
  <si>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</si>
  <si>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</si>
  <si>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</si>
  <si>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</si>
  <si>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</si>
  <si>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</si>
  <si>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</si>
  <si>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</si>
  <si>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</si>
  <si>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</si>
  <si>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</si>
  <si>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</si>
  <si>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</si>
  <si>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</si>
  <si>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</si>
  <si>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</si>
  <si>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</si>
  <si>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</si>
  <si>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</si>
  <si>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</si>
  <si>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</si>
  <si>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</si>
  <si>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</si>
  <si>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</si>
  <si>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</si>
  <si>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</si>
  <si>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</si>
  <si>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</si>
  <si>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</si>
  <si>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</si>
  <si>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</si>
  <si>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</si>
  <si>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</si>
  <si>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</si>
  <si>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</si>
  <si>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</si>
  <si>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</si>
  <si>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</si>
  <si>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</si>
  <si>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</si>
  <si>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</si>
  <si>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</si>
  <si>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</si>
  <si>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</si>
  <si>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</si>
  <si>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</si>
  <si>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</si>
  <si>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</si>
  <si>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</si>
  <si>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</si>
  <si>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</si>
  <si>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</si>
  <si>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</si>
  <si>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</si>
  <si>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</si>
  <si>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</si>
  <si>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</si>
  <si>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</si>
  <si>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</si>
  <si>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</si>
  <si>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</si>
  <si>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</si>
  <si>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</si>
  <si>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</si>
  <si>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</si>
  <si>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</si>
  <si>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</si>
  <si>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</si>
  <si>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</si>
  <si>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</si>
  <si>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</si>
  <si>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</si>
  <si>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</si>
  <si>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</si>
  <si>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</si>
  <si>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</si>
  <si>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</si>
  <si>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</si>
  <si>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</si>
  <si>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</si>
  <si>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</si>
  <si>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</si>
  <si>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</si>
  <si>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</si>
  <si>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</si>
  <si>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</si>
  <si>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</si>
  <si>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</si>
  <si>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</si>
  <si>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</si>
  <si>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</si>
  <si>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</si>
  <si>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</si>
  <si>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</si>
  <si>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</si>
  <si>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</si>
  <si>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</si>
  <si>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</si>
  <si>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</si>
  <si>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</si>
  <si>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</si>
  <si>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</si>
  <si>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</si>
  <si>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</si>
  <si>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</si>
  <si>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</si>
  <si>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</si>
  <si>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</si>
  <si>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</si>
  <si>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</si>
  <si>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</si>
  <si>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</si>
  <si>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</si>
  <si>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</si>
  <si>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</si>
  <si>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</si>
  <si>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</si>
  <si>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</si>
  <si>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</si>
  <si>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</si>
  <si>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</si>
  <si>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</si>
  <si>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</si>
  <si>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</si>
  <si>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</si>
  <si>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</si>
  <si>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</si>
  <si>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</si>
  <si>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</si>
  <si>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</si>
  <si>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</si>
  <si>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</si>
  <si>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</si>
  <si>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</si>
  <si>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</si>
  <si>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</si>
  <si>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</si>
  <si>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</si>
  <si>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</si>
  <si>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</si>
  <si>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</si>
  <si>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</si>
  <si>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</si>
  <si>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</si>
  <si>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</si>
  <si>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</si>
  <si>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</si>
  <si>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</si>
  <si>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</si>
  <si>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</si>
  <si>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</si>
  <si>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</si>
  <si>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</si>
  <si>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</si>
  <si>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</si>
  <si>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</si>
  <si>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</si>
  <si>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</si>
  <si>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</si>
  <si>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</si>
  <si>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</si>
  <si>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</si>
  <si>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</si>
  <si>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</si>
  <si>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</si>
  <si>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</si>
  <si>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</si>
  <si>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</si>
  <si>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</si>
  <si>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</si>
  <si>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</si>
  <si>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</si>
  <si>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</si>
  <si>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</si>
  <si>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</si>
  <si>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</si>
  <si>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</si>
  <si>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</si>
  <si>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</si>
  <si>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</si>
  <si>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</si>
  <si>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</si>
  <si>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</si>
  <si>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</si>
  <si>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</si>
  <si>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</si>
  <si>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</si>
  <si>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</si>
  <si>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</si>
  <si>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</si>
  <si>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</si>
  <si>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</si>
  <si>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</si>
  <si>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</si>
  <si>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</si>
  <si>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</si>
  <si>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</si>
  <si>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</si>
  <si>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</si>
  <si>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</si>
  <si>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</si>
  <si>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</si>
  <si>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</si>
  <si>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</si>
  <si>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</si>
  <si>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</si>
  <si>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</si>
  <si>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</si>
  <si>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</si>
  <si>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</si>
  <si>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</si>
  <si>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</si>
  <si>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</si>
  <si>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</si>
  <si>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</si>
  <si>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</si>
  <si>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</si>
  <si>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</si>
  <si>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</si>
  <si>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</si>
  <si>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</si>
  <si>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</si>
  <si>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</si>
  <si>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</si>
  <si>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</si>
  <si>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</si>
  <si>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</si>
  <si>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</si>
  <si>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</si>
  <si>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</si>
  <si>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</si>
  <si>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</si>
  <si>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</si>
  <si>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</si>
  <si>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</si>
  <si>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</si>
  <si>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</si>
  <si>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</si>
  <si>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</si>
  <si>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</si>
  <si>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</si>
  <si>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</si>
  <si>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</si>
  <si>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</si>
  <si>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</si>
  <si>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</si>
  <si>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</si>
  <si>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</si>
  <si>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</si>
  <si>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</si>
  <si>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</si>
  <si>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</si>
  <si>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</si>
  <si>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</si>
  <si>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</si>
  <si>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</si>
  <si>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</si>
  <si>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</si>
  <si>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</si>
  <si>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</si>
  <si>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</si>
  <si>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</si>
  <si>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</si>
  <si>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</si>
  <si>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</si>
  <si>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</si>
  <si>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</si>
  <si>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</si>
  <si>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</si>
  <si>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</si>
  <si>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</si>
  <si>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</si>
  <si>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</si>
  <si>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</si>
  <si>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</si>
  <si>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</si>
  <si>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</si>
  <si>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</si>
  <si>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</si>
  <si>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</si>
  <si>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</si>
  <si>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</si>
  <si>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</si>
  <si>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</si>
  <si>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</si>
  <si>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</si>
  <si>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</si>
  <si>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</si>
  <si>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</si>
  <si>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</si>
  <si>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</si>
  <si>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</si>
  <si>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</si>
  <si>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</si>
  <si>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</si>
  <si>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</si>
  <si>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</si>
  <si>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</si>
  <si>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</si>
  <si>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</si>
  <si>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</si>
  <si>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</si>
  <si>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</si>
  <si>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</si>
  <si>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</si>
  <si>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</si>
  <si>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</si>
  <si>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</si>
  <si>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</si>
  <si>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</si>
  <si>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</si>
  <si>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</si>
  <si>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</si>
  <si>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</si>
  <si>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</si>
  <si>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</si>
  <si>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</si>
  <si>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</si>
  <si>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</si>
  <si>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</si>
  <si>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</si>
  <si>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</si>
  <si>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</si>
  <si>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</si>
  <si>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</si>
  <si>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</si>
  <si>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</si>
  <si>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</si>
  <si>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</si>
  <si>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</si>
  <si>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</si>
  <si>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</si>
  <si>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</si>
  <si>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</si>
  <si>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</si>
  <si>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</si>
  <si>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</si>
  <si>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</si>
  <si>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</si>
  <si>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</si>
  <si>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</si>
  <si>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</si>
  <si>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</si>
  <si>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</si>
  <si>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</si>
  <si>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</si>
  <si>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</si>
  <si>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</si>
  <si>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</si>
  <si>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</si>
  <si>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</si>
  <si>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</si>
  <si>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</si>
  <si>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</si>
  <si>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</si>
  <si>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</si>
  <si>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</si>
  <si>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</si>
  <si>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</si>
  <si>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</si>
  <si>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</si>
  <si>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</si>
  <si>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</si>
  <si>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</si>
  <si>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</si>
  <si>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</si>
  <si>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</si>
  <si>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</si>
  <si>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</si>
  <si>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</si>
  <si>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</si>
  <si>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</si>
  <si>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</si>
  <si>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</si>
  <si>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</si>
  <si>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</si>
  <si>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</si>
  <si>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</si>
  <si>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</si>
  <si>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</si>
  <si>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</si>
  <si>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</si>
  <si>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</si>
  <si>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</si>
  <si>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</si>
  <si>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</si>
  <si>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</si>
  <si>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</si>
  <si>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</si>
  <si>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</si>
  <si>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</si>
  <si>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</si>
  <si>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</si>
  <si>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</si>
  <si>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</si>
  <si>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</si>
  <si>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</si>
  <si>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</si>
  <si>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</si>
  <si>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</si>
  <si>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</si>
  <si>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</si>
  <si>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</si>
  <si>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</si>
  <si>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</si>
  <si>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</si>
  <si>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</si>
  <si>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</si>
  <si>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</si>
  <si>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</si>
  <si>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</si>
  <si>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</si>
  <si>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</si>
  <si>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</si>
  <si>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</si>
  <si>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</si>
  <si>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</si>
  <si>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</si>
  <si>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</si>
  <si>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</si>
  <si>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</si>
  <si>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</si>
  <si>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</si>
  <si>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</si>
  <si>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</si>
  <si>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</si>
  <si>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</si>
  <si>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</si>
  <si>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</si>
  <si>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</si>
  <si>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</si>
  <si>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</si>
  <si>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</si>
  <si>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</si>
  <si>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</si>
  <si>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</si>
  <si>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</si>
  <si>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</si>
  <si>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</si>
  <si>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</si>
  <si>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</si>
  <si>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</si>
  <si>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</si>
  <si>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</si>
  <si>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</si>
  <si>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</si>
  <si>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</si>
  <si>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</si>
  <si>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</si>
  <si>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</si>
  <si>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</si>
  <si>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</si>
  <si>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</si>
  <si>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</si>
  <si>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</si>
  <si>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</si>
  <si>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</si>
  <si>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</si>
  <si>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</si>
  <si>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</si>
  <si>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</si>
  <si>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</si>
  <si>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</si>
  <si>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</si>
  <si>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</si>
  <si>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</si>
  <si>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</si>
  <si>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</si>
  <si>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</si>
  <si>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</si>
  <si>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</si>
  <si>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</si>
  <si>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</si>
  <si>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</si>
  <si>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</si>
  <si>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</si>
  <si>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</si>
  <si>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</si>
  <si>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</si>
  <si>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</si>
  <si>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</si>
  <si>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</si>
  <si>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</si>
  <si>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</si>
  <si>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</si>
  <si>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</si>
  <si>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</si>
  <si>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</si>
  <si>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</si>
  <si>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</si>
  <si>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</si>
  <si>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</si>
  <si>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</si>
  <si>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</si>
  <si>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</si>
  <si>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</si>
  <si>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</si>
  <si>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</si>
  <si>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</si>
  <si>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</si>
  <si>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</si>
  <si>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</si>
  <si>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</si>
  <si>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</si>
  <si>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</si>
  <si>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</si>
  <si>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</si>
  <si>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</si>
  <si>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</si>
  <si>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</si>
  <si>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</si>
  <si>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</si>
  <si>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</si>
  <si>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</si>
  <si>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</si>
  <si>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</si>
  <si>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</si>
  <si>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</si>
  <si>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</si>
  <si>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</si>
  <si>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</si>
  <si>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</si>
  <si>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</si>
  <si>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</si>
  <si>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</si>
  <si>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</si>
  <si>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</si>
  <si>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</si>
  <si>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</si>
  <si>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</si>
  <si>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</si>
  <si>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</si>
  <si>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</si>
  <si>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</si>
  <si>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</si>
  <si>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</si>
  <si>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</si>
  <si>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</si>
  <si>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</si>
  <si>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</si>
  <si>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</si>
  <si>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</si>
  <si>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</si>
  <si>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</si>
  <si>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</si>
  <si>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</si>
  <si>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</si>
  <si>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</si>
  <si>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</si>
  <si>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</si>
  <si>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</si>
  <si>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</si>
  <si>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</si>
  <si>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</si>
  <si>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</si>
  <si>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</si>
  <si>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</si>
  <si>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</si>
  <si>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</si>
  <si>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</si>
  <si>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</si>
  <si>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</si>
  <si>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</si>
  <si>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</si>
  <si>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</si>
  <si>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</si>
  <si>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</si>
  <si>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</si>
  <si>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</si>
  <si>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</si>
  <si>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</si>
  <si>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</si>
  <si>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</si>
  <si>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</si>
  <si>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</si>
  <si>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</si>
  <si>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</si>
  <si>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</si>
  <si>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</si>
  <si>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</si>
  <si>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</si>
  <si>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</si>
  <si>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</si>
  <si>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</si>
  <si>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</si>
  <si>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</si>
  <si>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</si>
  <si>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</si>
  <si>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</si>
  <si>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</si>
  <si>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</si>
  <si>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</si>
  <si>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</si>
  <si>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</si>
  <si>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</si>
  <si>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</si>
  <si>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</si>
  <si>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</si>
  <si>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</si>
  <si>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</si>
  <si>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</si>
  <si>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</si>
  <si>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</si>
  <si>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</si>
  <si>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</si>
  <si>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</si>
  <si>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</si>
  <si>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</si>
  <si>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</si>
  <si>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</si>
  <si>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</si>
  <si>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</si>
  <si>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</si>
  <si>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</si>
  <si>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</si>
  <si>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</si>
  <si>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</si>
  <si>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</si>
  <si>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</si>
  <si>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</si>
  <si>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</si>
  <si>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</si>
  <si>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</si>
  <si>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</si>
  <si>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</si>
  <si>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</si>
  <si>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</si>
  <si>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</si>
  <si>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</si>
  <si>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</si>
  <si>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</si>
  <si>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</si>
  <si>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</si>
  <si>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</si>
  <si>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</si>
  <si>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</si>
  <si>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</si>
  <si>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</si>
  <si>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</si>
  <si>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</si>
  <si>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</si>
  <si>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</si>
  <si>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</si>
  <si>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</si>
  <si>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</si>
  <si>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</si>
  <si>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</si>
  <si>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</si>
  <si>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</si>
  <si>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</si>
  <si>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</si>
  <si>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</si>
  <si>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</si>
  <si>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</si>
  <si>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</si>
  <si>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</si>
  <si>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</si>
  <si>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</si>
  <si>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</si>
  <si>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</si>
  <si>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</si>
  <si>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</si>
  <si>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</si>
  <si>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</si>
  <si>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</si>
  <si>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</si>
  <si>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</si>
  <si>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</si>
  <si>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</si>
  <si>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</si>
  <si>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</si>
  <si>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</si>
  <si>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</si>
  <si>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</si>
  <si>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</si>
  <si>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</si>
  <si>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</si>
  <si>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</si>
  <si>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</si>
  <si>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</si>
  <si>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</si>
  <si>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</si>
  <si>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</si>
  <si>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</si>
  <si>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</si>
  <si>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</si>
  <si>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</si>
  <si>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</si>
  <si>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</si>
  <si>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</si>
  <si>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</si>
  <si>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</si>
  <si>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</si>
  <si>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</si>
  <si>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</si>
  <si>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</si>
  <si>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</si>
  <si>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</si>
  <si>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</si>
  <si>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</si>
  <si>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</si>
  <si>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</si>
  <si>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</si>
  <si>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</si>
  <si>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</si>
  <si>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</si>
  <si>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</si>
  <si>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</si>
  <si>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</si>
  <si>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</si>
  <si>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</si>
  <si>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</si>
  <si>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</si>
  <si>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</si>
  <si>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</si>
  <si>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</si>
  <si>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</si>
  <si>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</si>
  <si>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</si>
  <si>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</si>
  <si>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</si>
  <si>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</si>
  <si>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</si>
  <si>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</si>
  <si>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</si>
  <si>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</si>
  <si>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</si>
  <si>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</si>
  <si>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</si>
  <si>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</si>
  <si>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</si>
  <si>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</si>
  <si>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</si>
  <si>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</si>
  <si>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</si>
  <si>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</si>
  <si>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</si>
  <si>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</si>
  <si>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</si>
  <si>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</si>
  <si>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</si>
  <si>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</si>
  <si>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</si>
  <si>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</si>
  <si>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</si>
  <si>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</si>
  <si>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</si>
  <si>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</si>
  <si>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</si>
  <si>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</si>
  <si>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</si>
  <si>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</si>
  <si>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</si>
  <si>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</si>
  <si>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</si>
  <si>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</si>
  <si>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</si>
  <si>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</si>
  <si>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</si>
  <si>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</si>
  <si>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</si>
  <si>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</si>
  <si>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</si>
  <si>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</si>
  <si>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</si>
  <si>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</si>
  <si>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</si>
  <si>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</si>
  <si>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</si>
  <si>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</si>
  <si>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</si>
  <si>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</si>
  <si>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</si>
  <si>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</si>
  <si>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</si>
  <si>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</si>
  <si>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</si>
  <si>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</si>
  <si>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</si>
  <si>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</si>
  <si>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</si>
  <si>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</si>
  <si>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</si>
  <si>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</si>
  <si>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</si>
  <si>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</si>
  <si>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</si>
  <si>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</si>
  <si>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</si>
  <si>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</si>
  <si>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</si>
  <si>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</si>
  <si>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</si>
  <si>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</si>
  <si>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</si>
  <si>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</si>
  <si>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</si>
  <si>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</si>
  <si>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</si>
  <si>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</si>
  <si>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</si>
  <si>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</si>
  <si>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</si>
  <si>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</si>
  <si>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</si>
  <si>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</si>
  <si>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</si>
  <si>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</si>
  <si>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</si>
  <si>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</si>
  <si>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</si>
  <si>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</si>
  <si>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</si>
  <si>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</si>
  <si>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</si>
  <si>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</si>
  <si>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</si>
  <si>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</si>
  <si>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</si>
  <si>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</si>
  <si>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</si>
  <si>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</si>
  <si>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</si>
  <si>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</si>
  <si>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</si>
  <si>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</si>
  <si>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</si>
  <si>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</si>
  <si>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</si>
  <si>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</si>
  <si>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</si>
  <si>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</si>
  <si>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</si>
  <si>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</si>
  <si>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</si>
  <si>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</si>
  <si>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</si>
  <si>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</si>
  <si>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</si>
  <si>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</si>
  <si>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</si>
  <si>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</si>
  <si>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</si>
  <si>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</si>
  <si>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</si>
  <si>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</si>
  <si>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</si>
  <si>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</si>
  <si>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</si>
  <si>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</si>
  <si>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</si>
  <si>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</si>
  <si>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</si>
  <si>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</si>
  <si>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</si>
  <si>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</si>
  <si>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</si>
  <si>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</si>
  <si>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</si>
  <si>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</si>
  <si>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</si>
  <si>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</si>
  <si>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</si>
  <si>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</si>
  <si>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</si>
  <si>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</si>
  <si>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</si>
  <si>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</si>
  <si>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</si>
  <si>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</si>
  <si>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</si>
  <si>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</si>
  <si>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</si>
  <si>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</si>
  <si>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</si>
  <si>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</si>
  <si>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</si>
  <si>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</si>
  <si>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</si>
  <si>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</si>
  <si>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</si>
  <si>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</si>
  <si>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</si>
  <si>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</si>
  <si>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</si>
  <si>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</si>
  <si>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</si>
  <si>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</si>
  <si>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</si>
  <si>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</si>
  <si>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</si>
  <si>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</si>
  <si>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</si>
  <si>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</si>
  <si>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</si>
  <si>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</si>
  <si>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</si>
  <si>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</si>
  <si>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</si>
  <si>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</si>
  <si>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</si>
  <si>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</si>
  <si>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</si>
  <si>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</si>
  <si>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</si>
  <si>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</si>
  <si>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</si>
  <si>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</si>
  <si>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</si>
  <si>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</si>
  <si>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</si>
  <si>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</si>
  <si>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</si>
  <si>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</si>
  <si>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</si>
  <si>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</si>
  <si>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</si>
  <si>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</si>
  <si>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</si>
  <si>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</si>
  <si>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</si>
  <si>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</si>
  <si>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</si>
  <si>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</si>
  <si>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</si>
  <si>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</si>
  <si>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</si>
  <si>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</si>
  <si>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</si>
  <si>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</si>
  <si>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</si>
  <si>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</si>
  <si>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</si>
  <si>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</si>
  <si>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</si>
  <si>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</si>
  <si>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</si>
  <si>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</si>
  <si>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</si>
  <si>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</si>
  <si>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</si>
  <si>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</si>
  <si>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</si>
  <si>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</si>
  <si>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</si>
  <si>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</si>
  <si>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</si>
  <si>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</si>
  <si>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</si>
  <si>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</si>
  <si>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</si>
  <si>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</si>
  <si>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</si>
  <si>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</si>
  <si>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</si>
  <si>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</si>
  <si>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</si>
  <si>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</si>
  <si>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</si>
  <si>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</si>
  <si>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</si>
  <si>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</si>
  <si>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</si>
  <si>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</si>
  <si>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</si>
  <si>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</si>
  <si>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</si>
  <si>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</si>
  <si>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</si>
  <si>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</si>
  <si>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</si>
  <si>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</si>
  <si>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</si>
  <si>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</si>
  <si>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</si>
  <si>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</si>
  <si>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</si>
  <si>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</si>
  <si>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</si>
  <si>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</si>
  <si>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</si>
  <si>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</si>
  <si>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</si>
  <si>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</si>
  <si>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</si>
  <si>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</si>
  <si>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</si>
  <si>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</si>
  <si>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</si>
  <si>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</si>
  <si>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</si>
  <si>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</si>
  <si>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</si>
  <si>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</si>
  <si>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</si>
  <si>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</si>
  <si>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</si>
  <si>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</si>
  <si>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</si>
  <si>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</si>
  <si>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</si>
  <si>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</si>
  <si>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</si>
  <si>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</si>
  <si>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</si>
  <si>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</si>
  <si>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</si>
  <si>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</si>
  <si>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</si>
  <si>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</si>
  <si>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</si>
  <si>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</si>
  <si>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</si>
  <si>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</si>
  <si>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</si>
  <si>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</si>
  <si>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</si>
  <si>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</si>
  <si>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</si>
  <si>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</si>
  <si>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</si>
  <si>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</si>
  <si>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</si>
  <si>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</si>
  <si>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</si>
  <si>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</si>
  <si>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</si>
  <si>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</si>
  <si>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</si>
  <si>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</si>
  <si>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</si>
  <si>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</si>
  <si>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</si>
  <si>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</si>
  <si>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</si>
  <si>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</si>
  <si>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</si>
  <si>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</si>
  <si>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</si>
  <si>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</si>
  <si>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</si>
  <si>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</si>
  <si>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</si>
  <si>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</si>
  <si>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</si>
  <si>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</si>
  <si>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</si>
  <si>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</si>
  <si>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</si>
  <si>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</si>
  <si>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</si>
  <si>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</si>
  <si>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</si>
  <si>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</si>
  <si>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</si>
  <si>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</si>
  <si>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</si>
  <si>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</si>
  <si>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</si>
  <si>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</si>
  <si>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</si>
  <si>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</si>
  <si>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</si>
  <si>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</si>
  <si>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</si>
  <si>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</si>
  <si>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</si>
  <si>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</si>
  <si>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</si>
  <si>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</si>
  <si>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</si>
  <si>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</si>
  <si>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</si>
  <si>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</si>
  <si>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</si>
  <si>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</si>
  <si>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</si>
  <si>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</si>
  <si>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</si>
  <si>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</si>
  <si>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</si>
  <si>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</si>
  <si>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</si>
  <si>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</si>
  <si>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</si>
  <si>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</si>
  <si>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</si>
  <si>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</si>
  <si>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</si>
  <si>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</si>
  <si>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</si>
  <si>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</si>
  <si>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</si>
  <si>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</si>
  <si>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</si>
  <si>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</si>
  <si>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</si>
  <si>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</si>
  <si>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</si>
  <si>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</si>
  <si>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</si>
  <si>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</si>
  <si>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</si>
  <si>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</si>
  <si>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</si>
  <si>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</si>
  <si>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</si>
  <si>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</si>
  <si>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</si>
  <si>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</si>
  <si>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</si>
  <si>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</si>
  <si>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</si>
  <si>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</si>
  <si>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</si>
  <si>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</si>
  <si>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</si>
  <si>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</si>
  <si>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</si>
  <si>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</si>
  <si>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</si>
  <si>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</si>
  <si>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</si>
  <si>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</si>
  <si>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</si>
  <si>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</si>
  <si>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</si>
  <si>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</si>
  <si>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</si>
  <si>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</si>
  <si>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</si>
  <si>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</si>
  <si>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</si>
  <si>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</si>
  <si>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</si>
  <si>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</si>
  <si>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</si>
  <si>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</si>
  <si>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</si>
  <si>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</si>
  <si>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</si>
  <si>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</si>
  <si>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</si>
  <si>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</si>
  <si>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</si>
  <si>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</si>
  <si>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</si>
  <si>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</si>
  <si>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</si>
  <si>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</si>
  <si>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</si>
  <si>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</si>
  <si>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</si>
  <si>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</si>
  <si>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</si>
  <si>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</si>
  <si>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</si>
  <si>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</si>
  <si>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</si>
  <si>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</si>
  <si>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</si>
  <si>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</si>
  <si>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</si>
  <si>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</si>
  <si>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</si>
  <si>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</si>
  <si>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</si>
  <si>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</si>
  <si>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</si>
  <si>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</si>
  <si>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</si>
  <si>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</si>
  <si>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</si>
  <si>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</si>
  <si>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</si>
  <si>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</si>
  <si>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</si>
  <si>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</si>
  <si>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</si>
  <si>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</si>
  <si>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</si>
  <si>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</si>
  <si>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</si>
  <si>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</si>
  <si>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</si>
  <si>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</si>
  <si>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</si>
  <si>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</si>
  <si>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</si>
  <si>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</si>
  <si>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</si>
  <si>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</si>
  <si>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</si>
  <si>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</si>
  <si>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</si>
  <si>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</si>
  <si>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</si>
  <si>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</si>
  <si>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</si>
  <si>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</si>
  <si>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</si>
  <si>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</si>
  <si>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</si>
  <si>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</si>
  <si>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</si>
  <si>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</si>
  <si>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</si>
  <si>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</si>
  <si>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</si>
  <si>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</si>
  <si>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</si>
  <si>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</si>
  <si>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</si>
  <si>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</si>
  <si>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</si>
  <si>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</si>
  <si>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</si>
  <si>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</si>
  <si>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</si>
  <si>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</si>
  <si>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</si>
  <si>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</si>
  <si>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</si>
  <si>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</si>
  <si>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</si>
  <si>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</si>
  <si>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</si>
  <si>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</si>
  <si>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</si>
  <si>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</si>
  <si>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</si>
  <si>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</si>
  <si>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</si>
  <si>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</si>
  <si>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</si>
  <si>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</si>
  <si>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</si>
  <si>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</si>
  <si>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</si>
  <si>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</si>
  <si>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</si>
  <si>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</si>
  <si>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</si>
  <si>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</si>
  <si>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</si>
  <si>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</si>
  <si>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</si>
  <si>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</si>
  <si>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</si>
  <si>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</si>
  <si>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</si>
  <si>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</si>
  <si>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</si>
  <si>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</si>
  <si>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</si>
  <si>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</si>
  <si>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</si>
  <si>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</si>
  <si>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</si>
  <si>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</si>
  <si>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</si>
  <si>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</si>
  <si>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</si>
  <si>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</si>
  <si>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</si>
  <si>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</si>
  <si>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</si>
  <si>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</si>
  <si>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</si>
  <si>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</si>
  <si>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</si>
  <si>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</si>
  <si>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</si>
  <si>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</si>
  <si>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</si>
  <si>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</si>
  <si>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</si>
  <si>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</si>
  <si>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</si>
  <si>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</si>
  <si>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</si>
  <si>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</si>
  <si>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</si>
  <si>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</si>
  <si>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</si>
  <si>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</si>
  <si>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</si>
  <si>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</si>
  <si>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</si>
  <si>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</si>
  <si>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</si>
  <si>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</si>
  <si>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</si>
  <si>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</si>
  <si>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</si>
  <si>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</si>
  <si>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</si>
  <si>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</si>
  <si>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</si>
  <si>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</si>
  <si>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</si>
  <si>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</si>
  <si>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</si>
  <si>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</si>
  <si>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</si>
  <si>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</si>
  <si>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</si>
  <si>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</si>
  <si>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</si>
  <si>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</si>
  <si>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</si>
  <si>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</si>
  <si>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</si>
  <si>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</si>
  <si>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</si>
  <si>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</si>
  <si>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</si>
  <si>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</si>
  <si>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</si>
  <si>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</si>
  <si>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</si>
  <si>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</si>
  <si>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</si>
  <si>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</si>
  <si>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</si>
  <si>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</si>
  <si>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</si>
  <si>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</si>
  <si>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</si>
  <si>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</si>
  <si>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</si>
  <si>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</si>
  <si>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</si>
  <si>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</si>
  <si>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</si>
  <si>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</si>
  <si>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</si>
  <si>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</si>
  <si>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</si>
  <si>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</si>
  <si>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</si>
  <si>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</si>
  <si>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</si>
  <si>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</si>
  <si>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</si>
  <si>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</si>
  <si>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</si>
  <si>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</si>
  <si>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</si>
  <si>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</si>
  <si>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</si>
  <si>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</si>
  <si>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</si>
  <si>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</si>
  <si>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</si>
  <si>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</si>
  <si>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</si>
  <si>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</si>
  <si>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</si>
  <si>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</si>
  <si>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</si>
  <si>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</si>
  <si>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</si>
  <si>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</si>
  <si>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</si>
  <si>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</si>
  <si>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</si>
  <si>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</si>
  <si>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</si>
  <si>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</si>
  <si>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</si>
  <si>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</si>
  <si>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</si>
  <si>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</si>
  <si>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</si>
  <si>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</si>
  <si>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</si>
  <si>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</si>
  <si>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</si>
  <si>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</si>
  <si>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</si>
  <si>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</si>
  <si>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</si>
  <si>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</si>
  <si>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</si>
  <si>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</si>
  <si>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</si>
  <si>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</si>
  <si>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</si>
  <si>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</si>
  <si>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</si>
  <si>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</si>
  <si>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</si>
  <si>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</si>
  <si>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</si>
  <si>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</si>
  <si>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</si>
  <si>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</si>
  <si>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</si>
  <si>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</si>
  <si>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</si>
  <si>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</si>
  <si>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</si>
  <si>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</si>
  <si>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</si>
  <si>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</si>
  <si>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</si>
  <si>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</si>
  <si>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</si>
  <si>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</si>
  <si>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</si>
  <si>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</si>
  <si>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</si>
  <si>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</si>
  <si>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</si>
  <si>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</si>
  <si>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</si>
  <si>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</si>
  <si>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</si>
  <si>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</si>
  <si>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</si>
  <si>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</si>
  <si>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</si>
  <si>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</si>
  <si>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</si>
  <si>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</si>
  <si>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</si>
  <si>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</si>
  <si>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</si>
  <si>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</si>
  <si>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</si>
  <si>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</si>
  <si>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</si>
  <si>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</si>
  <si>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</si>
  <si>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</si>
  <si>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</si>
  <si>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</si>
  <si>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</si>
  <si>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</si>
  <si>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</si>
  <si>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</si>
  <si>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</si>
  <si>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</si>
  <si>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</si>
  <si>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</si>
  <si>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</si>
  <si>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</si>
  <si>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</si>
  <si>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</si>
  <si>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</si>
  <si>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</si>
  <si>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</si>
  <si>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</si>
  <si>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</si>
  <si>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</si>
  <si>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</si>
  <si>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</si>
  <si>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</si>
  <si>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</si>
  <si>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</si>
  <si>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</si>
  <si>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</si>
  <si>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</si>
  <si>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</si>
  <si>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</si>
  <si>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</si>
  <si>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</si>
  <si>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</si>
  <si>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</si>
  <si>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</si>
  <si>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</si>
  <si>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</si>
  <si>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</si>
  <si>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</si>
  <si>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</si>
  <si>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</si>
  <si>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</si>
  <si>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</si>
  <si>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</si>
  <si>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</si>
  <si>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</si>
  <si>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</si>
  <si>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</si>
  <si>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</si>
  <si>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</si>
  <si>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</si>
  <si>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</si>
  <si>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</si>
  <si>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</si>
  <si>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</si>
  <si>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</si>
  <si>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</si>
  <si>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</si>
  <si>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</si>
  <si>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</si>
  <si>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</si>
  <si>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</si>
  <si>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</si>
  <si>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</si>
  <si>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</si>
  <si>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</si>
  <si>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</si>
  <si>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</si>
  <si>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</si>
  <si>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</si>
  <si>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</si>
  <si>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</si>
  <si>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</si>
  <si>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</si>
  <si>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</si>
  <si>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</si>
  <si>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</si>
  <si>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</si>
  <si>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</si>
  <si>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</si>
  <si>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</si>
  <si>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</si>
  <si>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</si>
  <si>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</si>
  <si>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</si>
  <si>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</si>
  <si>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</si>
  <si>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</si>
  <si>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</si>
  <si>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</si>
  <si>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</si>
  <si>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</si>
  <si>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</si>
  <si>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</si>
  <si>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</si>
  <si>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</si>
  <si>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</si>
  <si>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</si>
  <si>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</si>
  <si>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</si>
  <si>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</si>
  <si>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</si>
  <si>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</si>
  <si>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</si>
  <si>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</si>
  <si>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</si>
  <si>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</si>
  <si>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</si>
  <si>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</si>
  <si>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</si>
  <si>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</si>
  <si>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</si>
  <si>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</si>
  <si>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</si>
  <si>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</si>
  <si>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</si>
  <si>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</si>
  <si>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</si>
  <si>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</si>
  <si>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</si>
  <si>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</si>
  <si>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</si>
  <si>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</si>
  <si>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</si>
  <si>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</si>
  <si>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</si>
  <si>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</si>
  <si>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</si>
  <si>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</si>
  <si>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</si>
  <si>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</si>
  <si>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</si>
  <si>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</si>
  <si>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</si>
  <si>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</si>
  <si>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</si>
  <si>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</si>
  <si>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</si>
  <si>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</si>
  <si>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</si>
  <si>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</si>
  <si>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</si>
  <si>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</si>
  <si>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</si>
  <si>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</si>
  <si>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</si>
  <si>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</si>
  <si>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</si>
  <si>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</si>
  <si>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</si>
  <si>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</si>
  <si>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</si>
  <si>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</si>
  <si>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</si>
  <si>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</si>
  <si>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</si>
  <si>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</si>
  <si>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</si>
  <si>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</si>
  <si>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</si>
  <si>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</si>
  <si>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</si>
  <si>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</si>
  <si>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</si>
  <si>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</si>
  <si>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</si>
  <si>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</si>
  <si>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</si>
  <si>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</si>
  <si>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</si>
  <si>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</si>
  <si>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</si>
  <si>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</si>
  <si>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</si>
  <si>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</si>
  <si>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</si>
  <si>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</si>
  <si>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</si>
  <si>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</si>
  <si>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</si>
  <si>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</si>
  <si>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</si>
  <si>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</si>
  <si>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</si>
  <si>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</si>
  <si>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</si>
  <si>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</si>
  <si>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</si>
  <si>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</si>
  <si>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</si>
  <si>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</si>
  <si>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</si>
  <si>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</si>
  <si>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</si>
  <si>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</si>
  <si>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</si>
  <si>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</si>
  <si>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</si>
  <si>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</si>
  <si>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</si>
  <si>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</si>
  <si>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</si>
  <si>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</si>
  <si>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</si>
  <si>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</si>
  <si>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</si>
  <si>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</si>
  <si>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</si>
  <si>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</si>
  <si>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</si>
  <si>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</si>
  <si>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</si>
  <si>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</si>
  <si>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</si>
  <si>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</si>
  <si>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</si>
  <si>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</si>
  <si>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</si>
  <si>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</si>
  <si>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</si>
  <si>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</si>
  <si>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</si>
  <si>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</si>
  <si>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</si>
  <si>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</si>
  <si>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</si>
  <si>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</si>
  <si>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</si>
  <si>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</si>
  <si>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</si>
  <si>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</si>
  <si>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</si>
  <si>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</si>
  <si>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</si>
  <si>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</si>
  <si>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</si>
  <si>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</si>
  <si>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</si>
  <si>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</si>
  <si>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</si>
  <si>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</si>
  <si>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</si>
  <si>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</si>
  <si>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</si>
  <si>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</si>
  <si>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</si>
  <si>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</si>
  <si>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</si>
  <si>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</si>
  <si>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</si>
  <si>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</si>
  <si>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</si>
  <si>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</si>
  <si>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</si>
  <si>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</si>
  <si>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</si>
  <si>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</si>
  <si>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</si>
  <si>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</si>
  <si>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</si>
  <si>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</si>
  <si>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</si>
  <si>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</si>
  <si>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</si>
  <si>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</si>
  <si>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</si>
  <si>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</si>
  <si>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</si>
  <si>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</si>
  <si>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</si>
  <si>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</si>
  <si>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</si>
  <si>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</si>
  <si>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</si>
  <si>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</si>
  <si>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</si>
  <si>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</si>
  <si>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</si>
  <si>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</si>
  <si>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</si>
  <si>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</si>
  <si>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</si>
  <si>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</si>
  <si>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</si>
  <si>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</si>
  <si>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</si>
  <si>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</si>
  <si>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</si>
  <si>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</si>
  <si>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</si>
  <si>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</si>
  <si>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</si>
  <si>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</si>
  <si>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</si>
  <si>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</si>
  <si>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</si>
  <si>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</si>
  <si>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</si>
  <si>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</si>
  <si>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</si>
  <si>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</si>
  <si>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</si>
  <si>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</si>
  <si>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</si>
  <si>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</si>
  <si>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</si>
  <si>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</si>
  <si>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</si>
  <si>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</si>
  <si>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</si>
  <si>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</si>
  <si>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</si>
  <si>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</si>
  <si>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</si>
  <si>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</si>
  <si>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</si>
  <si>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</si>
  <si>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</si>
  <si>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</si>
  <si>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</si>
  <si>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</si>
  <si>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</si>
  <si>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</si>
  <si>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</si>
  <si>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</si>
  <si>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</si>
  <si>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</si>
  <si>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</si>
  <si>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</si>
  <si>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</si>
  <si>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</si>
  <si>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</si>
  <si>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</si>
  <si>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</si>
  <si>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</si>
  <si>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</si>
  <si>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</si>
  <si>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</si>
  <si>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</si>
  <si>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</si>
  <si>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</si>
  <si>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</si>
  <si>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</si>
  <si>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</si>
  <si>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</si>
  <si>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</si>
  <si>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</si>
  <si>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</si>
  <si>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</si>
  <si>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</si>
  <si>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</si>
  <si>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</si>
  <si>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</si>
  <si>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</si>
  <si>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</si>
  <si>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</si>
  <si>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</si>
  <si>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</si>
  <si>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</si>
  <si>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</si>
  <si>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</si>
  <si>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</si>
  <si>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</si>
  <si>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</si>
  <si>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</si>
  <si>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</si>
  <si>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</si>
  <si>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</si>
  <si>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</si>
  <si>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</si>
  <si>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</si>
  <si>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</si>
  <si>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</si>
  <si>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</si>
  <si>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</si>
  <si>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</si>
  <si>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</si>
  <si>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</si>
  <si>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</si>
  <si>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</si>
  <si>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</si>
  <si>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</si>
  <si>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</si>
  <si>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</si>
  <si>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</si>
  <si>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</si>
  <si>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</si>
  <si>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</si>
  <si>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</si>
  <si>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</si>
  <si>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</si>
  <si>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</si>
  <si>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</si>
  <si>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</si>
  <si>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</si>
  <si>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</si>
  <si>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</si>
  <si>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</si>
  <si>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</si>
  <si>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</si>
  <si>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</si>
  <si>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</si>
  <si>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</si>
  <si>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</si>
  <si>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</si>
  <si>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</si>
  <si>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</si>
  <si>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</si>
  <si>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</si>
  <si>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</si>
  <si>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</si>
  <si>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</si>
  <si>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</si>
  <si>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</si>
  <si>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</si>
  <si>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</si>
  <si>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</si>
  <si>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</si>
  <si>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</si>
  <si>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</si>
  <si>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</si>
  <si>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</si>
  <si>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</si>
  <si>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</si>
  <si>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</si>
  <si>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</si>
  <si>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</si>
  <si>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</si>
  <si>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</si>
  <si>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</si>
  <si>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</si>
  <si>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</si>
  <si>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</si>
  <si>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</si>
  <si>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</si>
  <si>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</si>
  <si>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</si>
  <si>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</si>
  <si>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</si>
  <si>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</si>
  <si>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</si>
  <si>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</si>
  <si>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</si>
  <si>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</si>
  <si>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</si>
  <si>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</si>
  <si>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</si>
  <si>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</si>
  <si>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</si>
  <si>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</si>
  <si>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</si>
  <si>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</si>
  <si>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</si>
  <si>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</si>
  <si>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</si>
  <si>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</si>
  <si>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</si>
  <si>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</si>
  <si>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</si>
  <si>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</si>
  <si>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</si>
  <si>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</si>
  <si>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</si>
  <si>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</si>
  <si>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</si>
  <si>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</si>
  <si>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</si>
  <si>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</si>
  <si>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</si>
  <si>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</si>
  <si>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</si>
  <si>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</si>
  <si>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</si>
  <si>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</si>
  <si>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</si>
  <si>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</si>
  <si>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</si>
  <si>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</si>
  <si>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</si>
  <si>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</si>
  <si>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</si>
  <si>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</si>
  <si>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</si>
  <si>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</si>
  <si>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</si>
  <si>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</si>
  <si>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</si>
  <si>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</si>
  <si>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</si>
  <si>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</si>
  <si>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</si>
  <si>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</si>
  <si>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</si>
  <si>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</si>
  <si>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</si>
  <si>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</si>
  <si>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</si>
  <si>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</si>
  <si>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</si>
  <si>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</si>
  <si>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</si>
  <si>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</si>
  <si>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</si>
  <si>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</si>
  <si>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</si>
  <si>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</si>
  <si>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</si>
  <si>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</si>
  <si>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</si>
  <si>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</si>
  <si>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</si>
  <si>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</si>
  <si>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</si>
  <si>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</si>
  <si>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</si>
  <si>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</si>
  <si>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</si>
  <si>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</si>
  <si>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</si>
  <si>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</si>
  <si>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</si>
  <si>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</si>
  <si>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</si>
  <si>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</si>
  <si>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</si>
  <si>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</si>
  <si>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</si>
  <si>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</si>
  <si>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</si>
  <si>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</si>
  <si>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</si>
  <si>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</si>
  <si>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</si>
  <si>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</si>
  <si>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</si>
  <si>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</si>
  <si>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</si>
  <si>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</si>
  <si>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</si>
  <si>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</si>
  <si>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</si>
  <si>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</si>
  <si>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</si>
  <si>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</si>
  <si>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</si>
  <si>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</si>
  <si>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</si>
  <si>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</si>
  <si>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</si>
  <si>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</si>
  <si>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</si>
  <si>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</si>
  <si>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</si>
  <si>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</si>
  <si>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</si>
  <si>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</si>
  <si>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</si>
  <si>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</si>
  <si>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</si>
  <si>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</si>
  <si>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</si>
  <si>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</si>
  <si>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</si>
  <si>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</si>
  <si>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</si>
  <si>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</si>
  <si>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</si>
  <si>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</si>
  <si>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</si>
  <si>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</si>
  <si>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</si>
  <si>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</si>
  <si>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</si>
  <si>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</si>
  <si>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</si>
  <si>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</si>
  <si>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</si>
  <si>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</si>
  <si>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</si>
  <si>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</si>
  <si>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</si>
  <si>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</si>
  <si>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</si>
  <si>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</si>
  <si>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</si>
  <si>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</si>
  <si>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</si>
  <si>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</si>
  <si>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</si>
  <si>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</si>
  <si>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</si>
  <si>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</si>
  <si>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</si>
  <si>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</si>
  <si>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</si>
  <si>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</si>
  <si>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</si>
  <si>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</si>
  <si>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</si>
  <si>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</si>
  <si>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</si>
  <si>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</si>
  <si>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</si>
  <si>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</si>
  <si>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</si>
  <si>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</si>
  <si>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</si>
  <si>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</si>
  <si>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</si>
  <si>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</si>
  <si>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</si>
  <si>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</si>
  <si>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</si>
  <si>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</si>
  <si>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</si>
  <si>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</si>
  <si>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</si>
  <si>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</si>
  <si>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</si>
  <si>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</si>
  <si>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</si>
  <si>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</si>
  <si>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</si>
  <si>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</si>
  <si>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</si>
  <si>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</si>
  <si>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</si>
  <si>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</si>
  <si>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</si>
  <si>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</si>
  <si>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</si>
  <si>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</si>
  <si>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</si>
  <si>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</si>
  <si>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</si>
  <si>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</si>
  <si>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</si>
  <si>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</si>
  <si>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</si>
  <si>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</si>
  <si>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</si>
  <si>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</si>
  <si>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</si>
  <si>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</si>
  <si>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</si>
  <si>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</si>
  <si>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</si>
  <si>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</si>
  <si>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</si>
  <si>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</si>
  <si>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</si>
  <si>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</si>
  <si>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</si>
  <si>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</si>
  <si>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</si>
  <si>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</si>
  <si>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</si>
  <si>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</si>
  <si>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</si>
  <si>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</si>
  <si>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</si>
  <si>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</si>
  <si>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</si>
  <si>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</si>
  <si>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</si>
  <si>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</si>
  <si>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</si>
  <si>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</si>
  <si>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</si>
  <si>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</si>
  <si>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</si>
  <si>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</si>
  <si>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</si>
  <si>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</si>
  <si>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</si>
  <si>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</si>
  <si>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</si>
  <si>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</si>
  <si>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</si>
  <si>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</si>
  <si>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</si>
  <si>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</si>
  <si>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</si>
  <si>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</si>
  <si>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</si>
  <si>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</si>
  <si>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</si>
  <si>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</si>
  <si>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</si>
  <si>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</si>
  <si>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</si>
  <si>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</si>
  <si>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</si>
  <si>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</si>
  <si>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</si>
  <si>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</si>
  <si>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</si>
  <si>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</si>
  <si>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</si>
  <si>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</si>
  <si>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</si>
  <si>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</si>
  <si>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</si>
  <si>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</si>
  <si>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</si>
  <si>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</si>
  <si>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</si>
  <si>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</si>
  <si>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</si>
  <si>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</si>
  <si>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</si>
  <si>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</si>
  <si>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</si>
  <si>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</si>
  <si>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</si>
  <si>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</si>
  <si>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</si>
  <si>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</si>
  <si>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</si>
  <si>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</si>
  <si>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</si>
  <si>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</si>
  <si>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</si>
  <si>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</si>
  <si>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</si>
  <si>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</si>
  <si>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</si>
  <si>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</si>
  <si>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</si>
  <si>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</si>
  <si>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</si>
  <si>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</si>
  <si>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</si>
  <si>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</si>
  <si>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</si>
  <si>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</si>
  <si>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</si>
  <si>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</si>
  <si>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</si>
  <si>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</si>
  <si>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</si>
  <si>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</si>
  <si>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</si>
  <si>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</si>
  <si>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</si>
  <si>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</si>
  <si>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</si>
  <si>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</si>
  <si>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</si>
  <si>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</si>
  <si>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</si>
  <si>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</si>
  <si>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</si>
  <si>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</si>
  <si>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</si>
  <si>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</si>
  <si>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</si>
  <si>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</si>
  <si>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</si>
  <si>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</si>
  <si>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</si>
  <si>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</si>
  <si>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</si>
  <si>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</si>
  <si>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</si>
  <si>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</si>
  <si>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</si>
  <si>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</si>
  <si>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</si>
  <si>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</si>
  <si>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</si>
  <si>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</si>
  <si>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</si>
  <si>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</si>
  <si>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</si>
  <si>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</si>
  <si>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</si>
  <si>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</si>
  <si>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</si>
  <si>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</si>
  <si>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</si>
  <si>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</si>
  <si>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</si>
  <si>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</si>
  <si>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</si>
  <si>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</si>
  <si>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</si>
  <si>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</si>
  <si>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</si>
  <si>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</si>
  <si>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</si>
  <si>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</si>
  <si>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</si>
  <si>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</si>
  <si>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</si>
  <si>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</si>
  <si>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</si>
  <si>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</si>
  <si>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</si>
  <si>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</si>
  <si>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</si>
  <si>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</si>
  <si>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</si>
  <si>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</si>
  <si>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</si>
  <si>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</si>
  <si>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</si>
  <si>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</si>
  <si>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</si>
  <si>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</si>
  <si>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</si>
  <si>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</si>
  <si>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</si>
  <si>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</si>
  <si>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</si>
  <si>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</si>
  <si>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</si>
  <si>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</si>
  <si>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</si>
  <si>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</si>
  <si>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</si>
  <si>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</si>
  <si>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</si>
  <si>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</si>
  <si>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</si>
  <si>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</si>
  <si>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</si>
  <si>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</si>
  <si>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</si>
  <si>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</si>
  <si>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</si>
  <si>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</si>
  <si>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</si>
  <si>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</si>
  <si>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</si>
  <si>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</si>
  <si>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</si>
  <si>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</si>
  <si>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</si>
  <si>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</si>
  <si>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</si>
  <si>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</si>
  <si>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</si>
  <si>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</si>
  <si>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</si>
  <si>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</si>
  <si>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</si>
  <si>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</si>
  <si>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</si>
  <si>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</si>
  <si>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</si>
  <si>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</si>
  <si>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</si>
  <si>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</si>
  <si>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</si>
  <si>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</si>
  <si>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</si>
  <si>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</si>
  <si>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</si>
  <si>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</si>
  <si>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</si>
  <si>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</si>
  <si>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</si>
  <si>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</si>
  <si>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</si>
  <si>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</si>
  <si>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</si>
  <si>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</si>
  <si>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</si>
  <si>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</si>
  <si>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</si>
  <si>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</si>
  <si>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</si>
  <si>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</si>
  <si>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</si>
  <si>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</si>
  <si>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</si>
  <si>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</si>
  <si>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</si>
  <si>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</si>
  <si>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</si>
  <si>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</si>
  <si>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</si>
  <si>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</si>
  <si>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</si>
  <si>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</si>
  <si>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</si>
  <si>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</si>
  <si>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</si>
  <si>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</si>
  <si>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</si>
  <si>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</si>
  <si>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</si>
  <si>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</si>
  <si>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</si>
  <si>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</si>
  <si>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</si>
  <si>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</si>
  <si>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</si>
  <si>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</si>
  <si>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</si>
  <si>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</si>
  <si>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</si>
  <si>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</si>
  <si>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</si>
  <si>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</si>
  <si>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</si>
  <si>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</si>
  <si>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</si>
  <si>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</si>
  <si>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</si>
  <si>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</si>
  <si>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</si>
  <si>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</si>
  <si>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</si>
  <si>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</si>
  <si>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</si>
  <si>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</si>
  <si>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</si>
  <si>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</si>
  <si>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</si>
  <si>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</si>
  <si>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</si>
  <si>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</si>
  <si>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</si>
  <si>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</si>
  <si>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</si>
  <si>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</si>
  <si>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</si>
  <si>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</si>
  <si>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</si>
  <si>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</si>
  <si>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</si>
  <si>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</si>
  <si>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</si>
  <si>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</si>
  <si>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</si>
  <si>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</si>
  <si>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</si>
  <si>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</si>
  <si>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</si>
  <si>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</si>
  <si>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</si>
  <si>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</si>
  <si>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</si>
  <si>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</si>
  <si>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</si>
  <si>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</si>
  <si>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</si>
  <si>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</si>
  <si>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</si>
  <si>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</si>
  <si>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</si>
  <si>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</si>
  <si>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</si>
  <si>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</si>
  <si>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</si>
  <si>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</si>
  <si>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</si>
  <si>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</si>
  <si>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</si>
  <si>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</si>
  <si>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</si>
  <si>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</si>
  <si>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</si>
  <si>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</si>
  <si>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</si>
  <si>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</si>
  <si>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</si>
  <si>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</si>
  <si>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</si>
  <si>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</si>
  <si>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</si>
  <si>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</si>
  <si>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</si>
  <si>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</si>
  <si>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</si>
  <si>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</si>
  <si>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</si>
  <si>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</si>
  <si>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</si>
  <si>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</si>
  <si>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</si>
  <si>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</si>
  <si>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</si>
  <si>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</si>
  <si>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</si>
  <si>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</si>
  <si>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</si>
  <si>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</si>
  <si>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</si>
  <si>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</si>
  <si>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</si>
  <si>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</si>
  <si>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</si>
  <si>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</si>
  <si>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</si>
  <si>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</si>
  <si>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</si>
  <si>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</si>
  <si>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</si>
  <si>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</si>
  <si>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</si>
  <si>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</si>
  <si>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</si>
  <si>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</si>
  <si>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</si>
  <si>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</si>
  <si>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</si>
  <si>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</si>
  <si>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</si>
  <si>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</si>
  <si>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</si>
  <si>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</si>
  <si>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</si>
  <si>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</si>
  <si>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</si>
  <si>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</si>
  <si>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</si>
  <si>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</si>
  <si>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</si>
  <si>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</si>
  <si>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</si>
  <si>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</si>
  <si>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</si>
  <si>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</si>
  <si>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</si>
  <si>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</si>
  <si>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</si>
  <si>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</si>
  <si>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</si>
  <si>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</si>
  <si>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</si>
  <si>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</si>
  <si>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</si>
  <si>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</si>
  <si>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</si>
  <si>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</si>
  <si>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</si>
  <si>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</si>
  <si>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</si>
  <si>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</si>
  <si>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</si>
  <si>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</si>
  <si>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</si>
  <si>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</si>
  <si>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</si>
  <si>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</si>
  <si>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</si>
  <si>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</si>
  <si>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</si>
  <si>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</si>
  <si>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</si>
  <si>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</si>
  <si>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</si>
  <si>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</si>
  <si>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</si>
  <si>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</si>
  <si>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</si>
  <si>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</si>
  <si>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</si>
  <si>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</si>
  <si>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</si>
  <si>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</si>
  <si>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</si>
  <si>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</si>
  <si>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</si>
  <si>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</si>
  <si>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</si>
  <si>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</si>
  <si>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</si>
  <si>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</si>
  <si>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</si>
  <si>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</si>
  <si>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</si>
  <si>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</si>
  <si>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</si>
  <si>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</si>
  <si>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</si>
  <si>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</si>
  <si>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</si>
  <si>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</si>
  <si>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</si>
  <si>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</si>
  <si>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</si>
  <si>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</si>
  <si>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</si>
  <si>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</si>
  <si>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</si>
  <si>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</si>
  <si>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</si>
  <si>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</si>
  <si>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</si>
  <si>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</si>
  <si>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</si>
  <si>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</si>
  <si>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</si>
  <si>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</si>
  <si>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</si>
  <si>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</si>
  <si>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</si>
  <si>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</si>
  <si>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</si>
  <si>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</si>
  <si>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</si>
  <si>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</si>
  <si>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</si>
  <si>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</si>
  <si>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</si>
  <si>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</si>
  <si>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</si>
  <si>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</si>
  <si>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</si>
  <si>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</si>
  <si>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</si>
  <si>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</si>
  <si>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</si>
  <si>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</si>
  <si>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</si>
  <si>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</si>
  <si>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</si>
  <si>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</si>
  <si>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</si>
  <si>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</si>
  <si>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</si>
  <si>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</si>
  <si>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</si>
  <si>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</si>
  <si>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</si>
  <si>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</si>
  <si>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</si>
  <si>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</si>
  <si>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</si>
  <si>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</si>
  <si>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</si>
  <si>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</si>
  <si>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</si>
  <si>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</si>
  <si>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</si>
  <si>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</si>
  <si>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</si>
  <si>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</si>
  <si>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</si>
  <si>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</si>
  <si>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</si>
  <si>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</si>
  <si>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</si>
  <si>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</si>
  <si>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</si>
  <si>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</si>
  <si>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</si>
  <si>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</si>
  <si>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</si>
  <si>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</si>
  <si>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</si>
  <si>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</si>
  <si>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</si>
  <si>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</si>
  <si>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</si>
  <si>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</si>
  <si>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</si>
  <si>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</si>
  <si>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</si>
  <si>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</si>
  <si>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</si>
  <si>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</si>
  <si>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</si>
  <si>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</si>
  <si>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</si>
  <si>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</si>
  <si>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</si>
  <si>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</si>
  <si>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</si>
  <si>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</si>
  <si>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</si>
  <si>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</si>
  <si>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</si>
  <si>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</si>
  <si>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</si>
  <si>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</si>
  <si>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</si>
  <si>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</si>
  <si>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</si>
  <si>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</si>
  <si>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</si>
  <si>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</si>
  <si>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</si>
  <si>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</si>
  <si>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</si>
  <si>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</si>
  <si>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</si>
  <si>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</si>
  <si>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</si>
  <si>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</si>
  <si>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</si>
  <si>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</si>
  <si>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</si>
  <si>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</si>
  <si>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</si>
  <si>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</si>
  <si>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</si>
  <si>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</si>
  <si>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</si>
  <si>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</si>
  <si>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</si>
  <si>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</si>
  <si>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</si>
  <si>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</si>
  <si>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</si>
  <si>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</si>
  <si>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</si>
  <si>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</si>
  <si>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</si>
  <si>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</si>
  <si>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</si>
  <si>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</si>
  <si>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</si>
  <si>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</si>
  <si>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</si>
  <si>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</si>
  <si>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</si>
  <si>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</si>
  <si>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</si>
  <si>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</si>
  <si>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</si>
  <si>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</si>
  <si>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</si>
  <si>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</si>
  <si>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</si>
  <si>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</si>
  <si>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</si>
  <si>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</si>
  <si>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</si>
  <si>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</si>
  <si>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</si>
  <si>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</si>
  <si>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</si>
  <si>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</si>
  <si>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</si>
  <si>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</si>
  <si>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</si>
  <si>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</si>
  <si>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</si>
  <si>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</si>
  <si>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</si>
  <si>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</si>
  <si>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</si>
  <si>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</si>
  <si>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</si>
  <si>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</si>
  <si>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</si>
  <si>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</si>
  <si>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</si>
  <si>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</si>
  <si>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</si>
  <si>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</si>
  <si>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</si>
  <si>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</si>
  <si>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</si>
  <si>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</si>
  <si>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</si>
  <si>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</si>
  <si>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</si>
  <si>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</si>
  <si>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</si>
  <si>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</si>
  <si>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</si>
  <si>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</si>
  <si>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</si>
  <si>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</si>
  <si>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</si>
  <si>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</si>
  <si>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</si>
  <si>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</si>
  <si>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</si>
  <si>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</si>
  <si>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</si>
  <si>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</si>
  <si>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</si>
  <si>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</si>
  <si>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</si>
  <si>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</si>
  <si>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</si>
  <si>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</si>
  <si>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</si>
  <si>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</si>
  <si>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</si>
  <si>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</si>
  <si>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</si>
  <si>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</si>
  <si>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</si>
  <si>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</si>
  <si>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</si>
  <si>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</si>
  <si>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</si>
  <si>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</si>
  <si>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</si>
  <si>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</si>
  <si>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</si>
  <si>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</si>
  <si>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</si>
  <si>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</si>
  <si>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</si>
  <si>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</si>
  <si>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</si>
  <si>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</si>
  <si>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</si>
  <si>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</si>
  <si>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</si>
  <si>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</si>
  <si>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</si>
  <si>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</si>
  <si>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</si>
  <si>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</si>
  <si>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</si>
  <si>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</si>
  <si>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</si>
  <si>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</si>
  <si>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</si>
  <si>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</si>
  <si>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</si>
  <si>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</si>
  <si>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</si>
  <si>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</si>
  <si>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</si>
  <si>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</si>
  <si>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</si>
  <si>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</si>
  <si>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</si>
  <si>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</si>
  <si>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</si>
  <si>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</si>
  <si>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</si>
  <si>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</si>
  <si>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</si>
  <si>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</si>
  <si>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</si>
  <si>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</si>
  <si>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</si>
  <si>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</si>
  <si>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</si>
  <si>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</si>
  <si>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</si>
  <si>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</si>
  <si>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</si>
  <si>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</si>
  <si>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</si>
  <si>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</si>
  <si>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</si>
  <si>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</si>
  <si>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</si>
  <si>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</si>
  <si>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</si>
  <si>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</si>
  <si>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</si>
  <si>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</si>
  <si>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</si>
  <si>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</si>
  <si>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</si>
  <si>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</si>
  <si>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</si>
  <si>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</si>
  <si>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</si>
  <si>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</si>
  <si>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</si>
  <si>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</si>
  <si>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</si>
  <si>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</si>
  <si>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</si>
  <si>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</si>
  <si>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</si>
  <si>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</si>
  <si>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</si>
  <si>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</si>
  <si>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</si>
  <si>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</si>
  <si>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</si>
  <si>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</si>
  <si>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</si>
  <si>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</si>
  <si>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</si>
  <si>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</si>
  <si>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</si>
  <si>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</si>
  <si>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</si>
  <si>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</si>
  <si>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</si>
  <si>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</si>
  <si>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</si>
  <si>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</si>
  <si>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</si>
  <si>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</si>
  <si>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</si>
  <si>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</si>
  <si>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</si>
  <si>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</si>
  <si>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</si>
  <si>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</si>
  <si>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</si>
  <si>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</si>
  <si>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</si>
  <si>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</si>
  <si>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</si>
  <si>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</si>
  <si>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</si>
  <si>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</si>
  <si>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</si>
  <si>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</si>
  <si>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</si>
  <si>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</si>
  <si>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</si>
  <si>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</si>
  <si>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</si>
  <si>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</si>
  <si>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</si>
  <si>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</si>
  <si>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</si>
  <si>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</si>
  <si>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</si>
  <si>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</si>
  <si>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</si>
  <si>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</si>
  <si>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</si>
  <si>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</si>
  <si>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</si>
  <si>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</si>
  <si>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</si>
  <si>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</si>
  <si>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</si>
  <si>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</si>
  <si>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</si>
  <si>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</si>
  <si>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</si>
  <si>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</si>
  <si>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</si>
  <si>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</si>
  <si>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</si>
  <si>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</si>
  <si>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</si>
  <si>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</si>
  <si>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</si>
  <si>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</si>
  <si>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</si>
  <si>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</si>
  <si>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</si>
  <si>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</si>
  <si>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</si>
  <si>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</si>
  <si>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</si>
  <si>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</si>
  <si>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</si>
  <si>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</si>
  <si>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</si>
  <si>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</si>
  <si>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</si>
  <si>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</si>
  <si>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</si>
  <si>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</si>
  <si>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</si>
  <si>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</si>
  <si>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</si>
  <si>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</si>
  <si>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</si>
  <si>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</si>
  <si>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</si>
  <si>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</si>
  <si>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</si>
  <si>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</si>
  <si>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</si>
  <si>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</si>
  <si>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</si>
  <si>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</si>
  <si>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</si>
  <si>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</si>
  <si>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</si>
  <si>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</si>
  <si>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</si>
  <si>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</si>
  <si>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</si>
  <si>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</si>
  <si>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</si>
  <si>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</si>
  <si>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</si>
  <si>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</si>
  <si>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</si>
  <si>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</si>
  <si>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</si>
  <si>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</si>
  <si>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</si>
  <si>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</si>
  <si>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</si>
  <si>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</si>
  <si>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</si>
  <si>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</si>
  <si>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</si>
  <si>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</si>
  <si>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</si>
  <si>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</si>
  <si>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</si>
  <si>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</si>
  <si>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</si>
  <si>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</si>
  <si>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</si>
  <si>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</si>
  <si>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</si>
  <si>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</si>
  <si>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</si>
  <si>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</si>
  <si>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</si>
  <si>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</si>
  <si>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</si>
  <si>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</si>
  <si>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</si>
  <si>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</si>
  <si>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</si>
  <si>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</si>
  <si>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</si>
  <si>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</si>
  <si>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</si>
  <si>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</si>
  <si>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</si>
  <si>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</si>
  <si>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</si>
  <si>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</si>
  <si>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</si>
  <si>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</si>
  <si>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</si>
  <si>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</si>
  <si>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</si>
  <si>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</si>
  <si>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</si>
  <si>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</si>
  <si>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</si>
  <si>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</si>
  <si>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</si>
  <si>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</si>
  <si>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</si>
  <si>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</si>
  <si>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</si>
  <si>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</si>
  <si>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</si>
  <si>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</si>
  <si>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</si>
  <si>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</si>
  <si>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</si>
  <si>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</si>
  <si>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</si>
  <si>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</si>
  <si>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</si>
  <si>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</si>
  <si>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</si>
  <si>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</si>
  <si>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</si>
  <si>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</si>
  <si>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</si>
  <si>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</si>
  <si>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</si>
  <si>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</si>
  <si>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</si>
  <si>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</si>
  <si>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</si>
  <si>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</si>
  <si>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</si>
  <si>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</si>
  <si>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</si>
  <si>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</si>
  <si>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</si>
  <si>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</si>
  <si>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</si>
  <si>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</si>
  <si>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</si>
  <si>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</si>
  <si>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</si>
  <si>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</si>
  <si>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</si>
  <si>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</si>
  <si>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</si>
  <si>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</si>
  <si>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</si>
  <si>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</si>
  <si>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</si>
  <si>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</si>
  <si>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</si>
  <si>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</si>
  <si>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</si>
  <si>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</si>
  <si>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</si>
  <si>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</si>
  <si>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</si>
  <si>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</si>
  <si>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</si>
  <si>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</si>
  <si>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</si>
  <si>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</si>
  <si>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</si>
  <si>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</si>
  <si>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</si>
  <si>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</si>
  <si>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</si>
  <si>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</si>
  <si>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</si>
  <si>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</si>
  <si>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</si>
  <si>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</si>
  <si>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</si>
  <si>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</si>
  <si>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</si>
  <si>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</si>
  <si>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</si>
  <si>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</si>
  <si>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</si>
  <si>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</si>
  <si>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</si>
  <si>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</si>
  <si>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</si>
  <si>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</si>
  <si>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</si>
  <si>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</si>
  <si>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</si>
  <si>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</si>
  <si>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</si>
  <si>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</si>
  <si>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</si>
  <si>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</si>
  <si>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</si>
  <si>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</si>
  <si>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</si>
  <si>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</si>
  <si>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</si>
  <si>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</si>
  <si>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</si>
  <si>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</si>
  <si>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</si>
  <si>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</si>
  <si>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</si>
  <si>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</si>
  <si>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</si>
  <si>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</si>
  <si>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</si>
  <si>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</si>
  <si>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</si>
  <si>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</si>
  <si>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</si>
  <si>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</si>
  <si>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</si>
  <si>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</si>
  <si>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</si>
  <si>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</si>
  <si>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</si>
  <si>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</si>
  <si>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</si>
  <si>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</si>
  <si>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</si>
  <si>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</si>
  <si>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</si>
  <si>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</si>
  <si>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</si>
  <si>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</si>
  <si>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</si>
  <si>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</si>
  <si>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</si>
  <si>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</si>
  <si>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</si>
  <si>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</si>
  <si>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</si>
  <si>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</si>
  <si>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</si>
  <si>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</si>
  <si>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</si>
  <si>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</si>
  <si>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</si>
  <si>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</si>
  <si>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</si>
  <si>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</si>
  <si>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</si>
  <si>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</si>
  <si>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</si>
  <si>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</si>
  <si>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</si>
  <si>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</si>
  <si>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</si>
  <si>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</si>
  <si>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</si>
  <si>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</si>
  <si>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</si>
  <si>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</si>
  <si>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</si>
  <si>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</si>
  <si>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</si>
  <si>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</si>
  <si>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</si>
  <si>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</si>
  <si>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</si>
  <si>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</si>
  <si>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</si>
  <si>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</si>
  <si>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</si>
  <si>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</si>
  <si>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</si>
  <si>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</si>
  <si>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</si>
  <si>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</si>
  <si>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</si>
  <si>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</si>
  <si>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</si>
  <si>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</si>
  <si>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</si>
  <si>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</si>
  <si>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</si>
  <si>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</si>
  <si>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</si>
  <si>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</si>
  <si>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</si>
  <si>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</si>
  <si>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</si>
  <si>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</si>
  <si>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</si>
  <si>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</si>
  <si>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</si>
  <si>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</si>
  <si>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</si>
  <si>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</si>
  <si>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</si>
  <si>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</si>
  <si>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</si>
  <si>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</si>
  <si>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</si>
  <si>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</si>
  <si>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</si>
  <si>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</si>
  <si>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</si>
  <si>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</si>
  <si>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</si>
  <si>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</si>
  <si>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</si>
  <si>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</si>
  <si>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</si>
  <si>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</si>
  <si>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</si>
  <si>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</si>
  <si>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</si>
  <si>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</si>
  <si>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</si>
  <si>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</si>
  <si>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</si>
  <si>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</si>
  <si>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</si>
  <si>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</si>
  <si>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</si>
  <si>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</si>
  <si>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</si>
  <si>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</si>
  <si>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</si>
  <si>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</si>
  <si>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</si>
  <si>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</si>
  <si>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</si>
  <si>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</si>
  <si>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</si>
  <si>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</si>
  <si>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</si>
  <si>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</si>
  <si>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</si>
  <si>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</si>
  <si>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</si>
  <si>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</si>
  <si>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</si>
  <si>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</si>
  <si>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</si>
  <si>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</si>
  <si>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</si>
  <si>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</si>
  <si>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</si>
  <si>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</si>
  <si>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</si>
  <si>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</si>
  <si>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</si>
  <si>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</si>
  <si>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</si>
  <si>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</si>
  <si>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</si>
  <si>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</si>
  <si>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</si>
  <si>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</si>
  <si>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</si>
  <si>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</si>
  <si>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</si>
  <si>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</si>
  <si>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</si>
  <si>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</si>
  <si>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</si>
  <si>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</si>
  <si>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</si>
  <si>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</si>
  <si>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</si>
  <si>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</si>
  <si>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</si>
  <si>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</si>
  <si>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</si>
  <si>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</si>
  <si>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</si>
  <si>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</si>
  <si>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</si>
  <si>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</si>
  <si>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</si>
  <si>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</si>
  <si>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</si>
  <si>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</si>
  <si>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</si>
  <si>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</si>
  <si>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</si>
  <si>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</si>
  <si>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</si>
  <si>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</si>
  <si>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</si>
  <si>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</si>
  <si>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</si>
  <si>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</si>
  <si>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</si>
  <si>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</si>
  <si>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</si>
  <si>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</si>
  <si>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</si>
  <si>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</si>
  <si>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</si>
  <si>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</si>
  <si>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</si>
  <si>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</si>
  <si>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</si>
  <si>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</si>
  <si>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</si>
  <si>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</si>
  <si>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</si>
  <si>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</si>
  <si>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</si>
  <si>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</si>
  <si>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</si>
  <si>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</si>
  <si>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</si>
  <si>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</si>
  <si>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</si>
  <si>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</si>
  <si>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</si>
  <si>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</si>
  <si>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</si>
  <si>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</si>
  <si>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</si>
  <si>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</si>
  <si>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</si>
  <si>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</si>
  <si>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</si>
  <si>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</si>
  <si>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</si>
  <si>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</si>
  <si>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</si>
  <si>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</si>
  <si>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</si>
  <si>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</si>
  <si>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</si>
  <si>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</si>
  <si>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</si>
  <si>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</si>
  <si>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</si>
  <si>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</si>
  <si>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</si>
  <si>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</si>
  <si>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</si>
  <si>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</si>
  <si>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</si>
  <si>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</si>
  <si>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</si>
  <si>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</si>
  <si>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</si>
  <si>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</si>
  <si>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</si>
  <si>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</si>
  <si>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</si>
  <si>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</si>
  <si>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</si>
  <si>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</si>
  <si>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</si>
  <si>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</si>
  <si>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</si>
  <si>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</si>
  <si>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</si>
  <si>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</si>
  <si>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</si>
  <si>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</si>
  <si>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</si>
  <si>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</si>
  <si>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</si>
  <si>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</si>
  <si>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</si>
  <si>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</si>
  <si>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</si>
  <si>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</si>
  <si>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</si>
  <si>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</si>
  <si>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</si>
  <si>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</si>
  <si>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</si>
  <si>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</si>
  <si>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</si>
  <si>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</si>
  <si>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</si>
  <si>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</si>
  <si>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</si>
  <si>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</si>
  <si>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</si>
  <si>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</si>
  <si>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</si>
  <si>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</si>
  <si>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</si>
  <si>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</si>
  <si>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</si>
  <si>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</si>
  <si>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</si>
  <si>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</si>
  <si>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</si>
  <si>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</si>
  <si>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</si>
  <si>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</si>
  <si>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</si>
  <si>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</si>
  <si>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</si>
  <si>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</si>
  <si>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</si>
  <si>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</si>
  <si>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</si>
  <si>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</si>
  <si>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</si>
  <si>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</si>
  <si>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</si>
  <si>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</si>
  <si>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</si>
  <si>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</si>
  <si>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</si>
  <si>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</si>
  <si>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</si>
  <si>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</si>
  <si>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</si>
  <si>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</si>
  <si>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</si>
  <si>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</si>
  <si>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</si>
  <si>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</si>
  <si>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</si>
  <si>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</si>
  <si>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</si>
  <si>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</si>
  <si>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</si>
  <si>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</si>
  <si>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</si>
  <si>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</si>
  <si>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</si>
  <si>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</si>
  <si>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</si>
  <si>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</si>
  <si>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</si>
  <si>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</si>
  <si>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</si>
  <si>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</si>
  <si>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</si>
  <si>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</si>
  <si>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</si>
  <si>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</si>
  <si>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</si>
  <si>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</si>
  <si>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</si>
  <si>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</si>
  <si>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</si>
  <si>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</si>
  <si>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</si>
  <si>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</si>
  <si>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</si>
  <si>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</si>
  <si>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</si>
  <si>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</si>
  <si>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</si>
  <si>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</si>
  <si>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</si>
  <si>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</si>
  <si>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</si>
  <si>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</si>
  <si>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</si>
  <si>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</si>
  <si>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</si>
  <si>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</si>
  <si>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</si>
  <si>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</si>
  <si>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</si>
  <si>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</si>
  <si>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</si>
  <si>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</si>
  <si>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</si>
  <si>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</si>
  <si>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</si>
  <si>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</si>
  <si>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</si>
  <si>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</si>
  <si>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</si>
  <si>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</si>
  <si>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</si>
  <si>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</si>
  <si>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</si>
  <si>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</si>
  <si>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</si>
  <si>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</si>
  <si>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</si>
  <si>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</si>
  <si>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</si>
  <si>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</si>
  <si>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</si>
  <si>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</si>
  <si>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</si>
  <si>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</si>
  <si>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</si>
  <si>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</si>
  <si>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</si>
  <si>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</si>
  <si>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</si>
  <si>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</si>
  <si>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</si>
  <si>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</si>
  <si>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</si>
  <si>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</si>
  <si>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</si>
  <si>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</si>
  <si>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</si>
  <si>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</si>
  <si>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</si>
  <si>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</si>
  <si>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</si>
  <si>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</si>
  <si>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</si>
  <si>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</si>
  <si>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</si>
  <si>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</si>
  <si>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</si>
  <si>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</si>
  <si>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</si>
  <si>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</si>
  <si>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</si>
  <si>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</si>
  <si>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</si>
  <si>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</si>
  <si>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</si>
  <si>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</si>
  <si>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</si>
  <si>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</si>
  <si>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</si>
  <si>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</si>
  <si>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</si>
  <si>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</si>
  <si>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</si>
  <si>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</si>
  <si>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</si>
  <si>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</si>
  <si>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</si>
  <si>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</si>
  <si>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</si>
  <si>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</si>
  <si>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</si>
  <si>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</si>
  <si>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</si>
  <si>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</si>
  <si>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</si>
  <si>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</si>
  <si>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</si>
  <si>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</si>
  <si>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</si>
  <si>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</si>
  <si>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</si>
  <si>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</si>
  <si>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</si>
  <si>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</si>
  <si>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</si>
  <si>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</si>
  <si>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</si>
  <si>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</si>
  <si>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</si>
  <si>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</si>
  <si>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</si>
  <si>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</si>
  <si>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</si>
  <si>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</si>
  <si>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</si>
  <si>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</si>
  <si>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</si>
  <si>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</si>
  <si>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</si>
  <si>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</si>
  <si>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</si>
  <si>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</si>
  <si>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</si>
  <si>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</si>
  <si>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</si>
  <si>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</si>
  <si>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</si>
  <si>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</si>
  <si>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</si>
  <si>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</si>
  <si>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</si>
  <si>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</si>
  <si>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</si>
  <si>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</si>
  <si>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</si>
  <si>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</si>
  <si>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</si>
  <si>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</si>
  <si>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</si>
  <si>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</si>
  <si>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</si>
  <si>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</si>
  <si>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</si>
  <si>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</si>
  <si>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</si>
  <si>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</si>
  <si>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</si>
  <si>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</si>
  <si>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</si>
  <si>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</si>
  <si>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</si>
  <si>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</si>
  <si>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</si>
  <si>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</si>
  <si>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</si>
  <si>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</si>
  <si>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</si>
  <si>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</si>
  <si>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</si>
  <si>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</si>
  <si>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</si>
  <si>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</si>
  <si>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</si>
  <si>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</si>
  <si>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</si>
  <si>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</si>
  <si>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</si>
  <si>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</si>
  <si>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</si>
  <si>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</si>
  <si>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</si>
  <si>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</si>
  <si>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</si>
  <si>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</si>
  <si>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</si>
  <si>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</si>
  <si>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</si>
  <si>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</si>
  <si>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</si>
  <si>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</si>
  <si>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</si>
  <si>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</si>
  <si>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</si>
  <si>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</si>
  <si>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</si>
  <si>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</si>
  <si>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</si>
  <si>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</si>
  <si>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</si>
  <si>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</si>
  <si>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</si>
  <si>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</si>
  <si>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</si>
  <si>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</si>
  <si>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</si>
  <si>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</si>
  <si>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</si>
  <si>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</si>
  <si>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</si>
  <si>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</si>
  <si>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</si>
  <si>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</si>
  <si>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</si>
  <si>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</si>
  <si>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</si>
  <si>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</si>
  <si>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</si>
  <si>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</si>
  <si>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</si>
  <si>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</si>
  <si>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</si>
  <si>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</si>
  <si>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</si>
  <si>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</si>
  <si>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</si>
  <si>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</si>
  <si>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</si>
  <si>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</si>
  <si>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</si>
  <si>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</si>
  <si>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</si>
  <si>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</si>
  <si>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</si>
  <si>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</si>
  <si>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</si>
  <si>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</si>
  <si>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</si>
  <si>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</si>
  <si>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</si>
  <si>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</si>
  <si>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</si>
  <si>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</si>
  <si>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</si>
  <si>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</si>
  <si>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</si>
  <si>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</si>
  <si>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</si>
  <si>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</si>
  <si>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</si>
  <si>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</si>
  <si>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</si>
  <si>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</si>
  <si>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</si>
  <si>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</si>
  <si>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</si>
  <si>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</si>
  <si>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</si>
  <si>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</si>
  <si>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</si>
  <si>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</si>
  <si>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</si>
  <si>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</si>
  <si>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</si>
  <si>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</si>
  <si>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</si>
  <si>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</si>
  <si>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</si>
  <si>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</si>
  <si>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</si>
  <si>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</si>
  <si>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</si>
  <si>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</si>
  <si>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</si>
  <si>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</si>
  <si>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</si>
  <si>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</si>
  <si>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</si>
  <si>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</si>
  <si>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</si>
  <si>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</si>
  <si>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</si>
  <si>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</si>
  <si>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</si>
  <si>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</si>
  <si>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</si>
  <si>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</si>
  <si>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</si>
  <si>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</si>
  <si>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</si>
  <si>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</si>
  <si>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</si>
  <si>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</si>
  <si>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</si>
  <si>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</si>
  <si>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</si>
  <si>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</si>
  <si>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</si>
  <si>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</si>
  <si>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</si>
  <si>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</si>
  <si>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</si>
  <si>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</si>
  <si>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</si>
  <si>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</si>
  <si>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</si>
  <si>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</si>
  <si>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</si>
  <si>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</si>
  <si>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</si>
  <si>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</si>
  <si>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</si>
  <si>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</si>
  <si>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</si>
  <si>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</si>
  <si>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</si>
  <si>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</si>
  <si>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</si>
  <si>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</si>
  <si>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</si>
  <si>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</si>
  <si>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</si>
  <si>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</si>
  <si>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</si>
  <si>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</si>
  <si>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</si>
  <si>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</si>
  <si>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</si>
  <si>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</si>
  <si>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</si>
  <si>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</si>
  <si>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</si>
  <si>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</si>
  <si>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</si>
  <si>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</si>
  <si>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</si>
  <si>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</si>
  <si>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</si>
  <si>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</si>
  <si>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</si>
  <si>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</si>
  <si>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</si>
  <si>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</si>
  <si>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</si>
  <si>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</si>
  <si>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</si>
  <si>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</si>
  <si>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</si>
  <si>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</si>
  <si>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</si>
  <si>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</si>
  <si>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</si>
  <si>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</si>
  <si>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</si>
  <si>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</si>
  <si>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</si>
  <si>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</si>
  <si>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</si>
  <si>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</si>
  <si>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</si>
  <si>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</si>
  <si>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</si>
  <si>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</si>
  <si>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</si>
  <si>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</si>
  <si>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</si>
  <si>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</si>
  <si>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</si>
  <si>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</si>
  <si>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</si>
  <si>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</si>
  <si>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</si>
  <si>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</si>
  <si>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</si>
  <si>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</si>
  <si>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</si>
  <si>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</si>
  <si>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</si>
  <si>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</si>
  <si>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</si>
  <si>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</si>
  <si>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</si>
  <si>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</si>
  <si>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</si>
  <si>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</si>
  <si>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</si>
  <si>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</si>
  <si>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</si>
  <si>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</si>
  <si>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</si>
  <si>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</si>
  <si>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</si>
  <si>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</si>
  <si>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</si>
  <si>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</si>
  <si>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</si>
  <si>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</si>
  <si>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</si>
  <si>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</si>
  <si>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</si>
  <si>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</si>
  <si>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</si>
  <si>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</si>
  <si>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</si>
  <si>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</si>
  <si>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</si>
  <si>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</si>
  <si>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</si>
  <si>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</si>
  <si>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</si>
  <si>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</si>
  <si>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</si>
  <si>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</si>
  <si>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</si>
  <si>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</si>
  <si>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</si>
  <si>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</si>
  <si>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</si>
  <si>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</si>
  <si>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</si>
  <si>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</si>
  <si>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</si>
  <si>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</si>
  <si>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</si>
  <si>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</si>
  <si>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</si>
  <si>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</si>
  <si>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</si>
  <si>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</si>
  <si>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</si>
  <si>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</si>
  <si>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</si>
  <si>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</si>
  <si>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</si>
  <si>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</si>
  <si>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</si>
  <si>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</si>
  <si>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</si>
  <si>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</si>
  <si>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</si>
  <si>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</si>
  <si>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</si>
  <si>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</si>
  <si>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</si>
  <si>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</si>
  <si>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</si>
  <si>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</si>
  <si>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</si>
  <si>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</si>
  <si>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</si>
  <si>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</si>
  <si>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</si>
  <si>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</si>
  <si>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</si>
  <si>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</si>
  <si>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</si>
  <si>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</si>
  <si>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</si>
  <si>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</si>
  <si>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</si>
  <si>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</si>
  <si>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</si>
  <si>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</si>
  <si>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</si>
  <si>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</si>
  <si>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</si>
  <si>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</si>
  <si>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</si>
  <si>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</si>
  <si>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</si>
  <si>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</si>
  <si>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</si>
  <si>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</si>
  <si>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</si>
  <si>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</si>
  <si>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</si>
  <si>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</si>
  <si>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</si>
  <si>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</si>
  <si>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</si>
  <si>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</si>
  <si>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</si>
  <si>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</si>
  <si>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</si>
  <si>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</si>
  <si>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</si>
  <si>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</si>
  <si>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</si>
  <si>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</si>
  <si>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</si>
  <si>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</si>
  <si>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</si>
  <si>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</si>
  <si>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</si>
  <si>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</si>
  <si>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</si>
  <si>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</si>
  <si>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</si>
  <si>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</si>
  <si>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</si>
  <si>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</si>
  <si>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</si>
  <si>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</si>
  <si>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</si>
  <si>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</si>
  <si>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</si>
  <si>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</si>
  <si>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</si>
  <si>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</si>
  <si>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</si>
  <si>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</si>
  <si>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</si>
  <si>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</si>
  <si>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</si>
  <si>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</si>
  <si>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</si>
  <si>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</si>
  <si>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</si>
  <si>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</si>
  <si>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</si>
  <si>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</si>
  <si>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</si>
  <si>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</si>
  <si>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</si>
  <si>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</si>
  <si>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</si>
  <si>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</si>
  <si>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</si>
  <si>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</si>
  <si>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</si>
  <si>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</si>
  <si>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</si>
  <si>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</si>
  <si>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</si>
  <si>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</si>
  <si>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</si>
  <si>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</si>
  <si>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</si>
  <si>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</si>
  <si>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</si>
  <si>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</si>
  <si>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</si>
  <si>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</si>
  <si>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</si>
  <si>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</si>
  <si>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</si>
  <si>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</si>
  <si>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</si>
  <si>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</si>
  <si>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</si>
  <si>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</si>
  <si>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</si>
  <si>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</si>
  <si>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</si>
  <si>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</si>
  <si>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</si>
  <si>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</si>
  <si>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</si>
  <si>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</si>
  <si>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</si>
  <si>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</si>
  <si>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</si>
  <si>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</si>
  <si>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</si>
  <si>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</si>
  <si>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</si>
  <si>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</si>
  <si>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</si>
  <si>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</si>
  <si>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</si>
  <si>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</si>
  <si>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</si>
  <si>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</si>
  <si>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</si>
  <si>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</si>
  <si>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</si>
  <si>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</si>
  <si>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</si>
  <si>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</si>
  <si>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</si>
  <si>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</si>
  <si>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</si>
  <si>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</si>
  <si>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</si>
  <si>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</si>
  <si>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</si>
  <si>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</si>
  <si>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</si>
  <si>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</si>
  <si>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</si>
  <si>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</si>
  <si>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</si>
  <si>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</si>
  <si>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</si>
  <si>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</si>
  <si>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</si>
  <si>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</si>
  <si>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</si>
  <si>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</si>
  <si>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</si>
  <si>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</si>
  <si>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</si>
  <si>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</si>
  <si>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</si>
  <si>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</si>
  <si>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</si>
  <si>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</si>
  <si>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</si>
  <si>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</si>
  <si>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</si>
  <si>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</si>
  <si>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</si>
  <si>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</si>
  <si>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</si>
  <si>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</si>
  <si>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</si>
  <si>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</si>
  <si>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</si>
  <si>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</si>
  <si>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</si>
  <si>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</si>
  <si>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</si>
  <si>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</si>
  <si>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</si>
  <si>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</si>
  <si>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</si>
  <si>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</si>
  <si>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</si>
  <si>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</si>
  <si>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</si>
  <si>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</si>
  <si>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</si>
  <si>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</si>
  <si>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</si>
  <si>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</si>
  <si>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</si>
  <si>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</si>
  <si>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</si>
  <si>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</si>
  <si>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</si>
  <si>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</si>
  <si>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</si>
  <si>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</si>
  <si>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</si>
  <si>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</si>
  <si>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</si>
  <si>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</si>
  <si>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</si>
  <si>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</si>
  <si>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</si>
  <si>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</si>
  <si>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</si>
  <si>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</si>
  <si>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</si>
  <si>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</si>
  <si>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</si>
  <si>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</si>
  <si>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</si>
  <si>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</si>
  <si>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</si>
  <si>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</si>
  <si>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</si>
  <si>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</si>
  <si>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</si>
  <si>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</si>
  <si>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</si>
  <si>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</si>
  <si>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</si>
  <si>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</si>
  <si>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</si>
  <si>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</si>
  <si>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</si>
  <si>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</si>
  <si>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</si>
  <si>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</si>
  <si>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</si>
  <si>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</si>
  <si>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</si>
  <si>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</si>
  <si>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</si>
  <si>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</si>
  <si>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</si>
  <si>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</si>
  <si>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</si>
  <si>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</si>
  <si>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</si>
  <si>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</si>
  <si>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</si>
  <si>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</si>
  <si>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</si>
  <si>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</si>
  <si>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</si>
  <si>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</si>
  <si>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</si>
  <si>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</si>
  <si>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</si>
  <si>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</si>
  <si>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</si>
  <si>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</si>
  <si>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</si>
  <si>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</si>
  <si>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</si>
  <si>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</si>
  <si>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</si>
  <si>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</si>
  <si>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</si>
  <si>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</si>
  <si>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</si>
  <si>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</si>
  <si>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</si>
  <si>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</si>
  <si>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</si>
  <si>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</si>
  <si>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</si>
  <si>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</si>
  <si>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</si>
  <si>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</si>
  <si>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</si>
  <si>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</si>
  <si>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</si>
  <si>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</si>
  <si>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</si>
  <si>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</si>
  <si>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</si>
  <si>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</si>
  <si>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</si>
  <si>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</si>
  <si>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</si>
  <si>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</si>
  <si>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</si>
  <si>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</si>
  <si>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</si>
  <si>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</si>
  <si>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</si>
  <si>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</si>
  <si>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</si>
  <si>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</si>
  <si>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</si>
  <si>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</si>
  <si>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</si>
  <si>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</si>
  <si>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</si>
  <si>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</si>
  <si>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</si>
  <si>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</si>
  <si>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</si>
  <si>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</si>
  <si>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</si>
  <si>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</si>
  <si>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</si>
  <si>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</si>
  <si>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</si>
  <si>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</si>
  <si>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</si>
  <si>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</si>
  <si>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</si>
  <si>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</si>
  <si>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</si>
  <si>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</si>
  <si>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</si>
  <si>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</si>
  <si>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</si>
  <si>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</si>
  <si>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</si>
  <si>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</si>
  <si>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</si>
  <si>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</si>
  <si>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</si>
  <si>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</si>
  <si>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</si>
  <si>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</si>
  <si>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</si>
  <si>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</si>
  <si>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</si>
  <si>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</si>
  <si>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</si>
  <si>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</si>
  <si>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</si>
  <si>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</si>
  <si>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</si>
  <si>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</si>
  <si>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</si>
  <si>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</si>
  <si>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</si>
  <si>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</si>
  <si>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</si>
  <si>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</si>
  <si>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</si>
  <si>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</si>
  <si>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</si>
  <si>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</si>
  <si>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</si>
  <si>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</si>
  <si>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</si>
  <si>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</si>
  <si>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</si>
  <si>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</si>
  <si>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</si>
  <si>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</si>
  <si>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</si>
  <si>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</si>
  <si>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</si>
  <si>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</si>
  <si>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</si>
  <si>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</si>
  <si>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</si>
  <si>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</si>
  <si>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</si>
  <si>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</si>
  <si>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</si>
  <si>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</si>
  <si>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</si>
  <si>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</si>
  <si>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</si>
  <si>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</si>
  <si>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</si>
  <si>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</si>
  <si>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</si>
  <si>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</si>
  <si>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</si>
  <si>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</si>
  <si>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</si>
  <si>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</si>
  <si>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</si>
  <si>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</si>
  <si>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</si>
  <si>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</si>
  <si>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</si>
  <si>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</si>
  <si>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</si>
  <si>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</si>
  <si>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</si>
  <si>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</si>
  <si>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</si>
  <si>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</si>
  <si>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</si>
  <si>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</si>
  <si>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</si>
  <si>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</si>
  <si>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</si>
  <si>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</si>
  <si>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</si>
  <si>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</si>
  <si>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</si>
  <si>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</si>
  <si>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</si>
  <si>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</si>
  <si>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</si>
  <si>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</si>
  <si>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</si>
  <si>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</si>
  <si>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</si>
  <si>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</si>
  <si>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</si>
  <si>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</si>
  <si>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</si>
  <si>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</si>
  <si>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</si>
  <si>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</si>
  <si>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</si>
  <si>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</si>
  <si>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</si>
  <si>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</si>
  <si>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</si>
  <si>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</si>
  <si>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</si>
  <si>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</si>
  <si>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</si>
  <si>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</si>
  <si>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</si>
  <si>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</si>
  <si>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</si>
  <si>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</si>
  <si>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</si>
  <si>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</si>
  <si>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</si>
  <si>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</si>
  <si>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</si>
  <si>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</si>
  <si>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</si>
  <si>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</si>
  <si>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</si>
  <si>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</si>
  <si>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</si>
  <si>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</si>
  <si>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</si>
  <si>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</si>
  <si>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</si>
  <si>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</si>
  <si>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</si>
  <si>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</si>
  <si>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</si>
  <si>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</si>
  <si>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</si>
  <si>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</si>
  <si>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</si>
  <si>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</si>
  <si>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</si>
  <si>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</si>
  <si>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</si>
  <si>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</si>
  <si>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</si>
  <si>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</si>
  <si>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</si>
  <si>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</si>
  <si>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</si>
  <si>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</si>
  <si>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</si>
  <si>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</si>
  <si>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</si>
  <si>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</si>
  <si>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</si>
  <si>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</si>
  <si>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</si>
  <si>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</si>
  <si>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</si>
  <si>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</si>
  <si>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</si>
  <si>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</si>
  <si>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</si>
  <si>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</si>
  <si>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</si>
  <si>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</si>
  <si>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</si>
  <si>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</si>
  <si>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</si>
  <si>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</si>
  <si>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</si>
  <si>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</si>
  <si>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</si>
  <si>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</si>
  <si>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</si>
  <si>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</si>
  <si>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</si>
  <si>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</si>
  <si>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</si>
  <si>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</si>
  <si>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</si>
  <si>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</si>
  <si>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</si>
  <si>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</si>
  <si>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</si>
  <si>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</si>
  <si>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</si>
  <si>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</si>
  <si>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</si>
  <si>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</si>
  <si>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</si>
  <si>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</si>
  <si>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</si>
  <si>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</si>
  <si>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</si>
  <si>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</si>
  <si>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</si>
  <si>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</si>
  <si>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</si>
  <si>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</si>
  <si>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</si>
  <si>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</si>
  <si>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</si>
  <si>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</si>
  <si>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</si>
  <si>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</si>
  <si>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</si>
  <si>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</si>
  <si>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</si>
  <si>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</si>
  <si>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</si>
  <si>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</si>
  <si>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</si>
  <si>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</si>
  <si>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</si>
  <si>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</si>
  <si>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</si>
  <si>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</si>
  <si>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</si>
  <si>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</si>
  <si>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</si>
  <si>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</si>
  <si>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</si>
  <si>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</si>
  <si>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</si>
  <si>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</si>
  <si>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</si>
  <si>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</si>
  <si>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</si>
  <si>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</si>
  <si>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</si>
  <si>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</si>
  <si>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</si>
  <si>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</si>
  <si>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</si>
  <si>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</si>
  <si>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</si>
  <si>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</si>
  <si>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</si>
  <si>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</si>
  <si>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</si>
  <si>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</si>
  <si>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</si>
  <si>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</si>
  <si>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</si>
  <si>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</si>
  <si>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</si>
  <si>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</si>
  <si>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</si>
  <si>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</si>
  <si>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</si>
  <si>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</si>
  <si>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</si>
  <si>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</si>
  <si>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</si>
  <si>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</si>
  <si>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</si>
  <si>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</si>
  <si>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</si>
  <si>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</si>
  <si>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</si>
  <si>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</si>
  <si>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</si>
  <si>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</si>
  <si>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</si>
  <si>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</si>
  <si>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</si>
  <si>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</si>
  <si>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</si>
  <si>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</si>
  <si>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</si>
  <si>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</si>
  <si>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</si>
  <si>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</si>
  <si>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</si>
  <si>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</si>
  <si>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</si>
  <si>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</si>
  <si>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</si>
  <si>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</si>
  <si>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</si>
  <si>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</si>
  <si>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</si>
  <si>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</si>
  <si>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</si>
  <si>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</si>
  <si>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</si>
  <si>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</si>
  <si>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</si>
  <si>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</si>
  <si>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</si>
  <si>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</si>
  <si>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</si>
  <si>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</si>
  <si>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</si>
  <si>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</si>
  <si>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</si>
  <si>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</si>
  <si>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</si>
  <si>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</si>
  <si>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</si>
  <si>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</si>
  <si>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</si>
  <si>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</si>
  <si>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</si>
  <si>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</si>
  <si>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</si>
  <si>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</si>
  <si>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</si>
  <si>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</si>
  <si>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</si>
  <si>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</si>
  <si>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</si>
  <si>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</si>
  <si>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</si>
  <si>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</si>
  <si>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</si>
  <si>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</si>
  <si>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</si>
  <si>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</si>
  <si>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</si>
  <si>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</si>
  <si>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</si>
  <si>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</si>
  <si>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</si>
  <si>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</si>
  <si>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</si>
  <si>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</si>
  <si>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</si>
  <si>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</si>
  <si>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</si>
  <si>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</si>
  <si>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</si>
  <si>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</si>
  <si>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</si>
  <si>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</si>
  <si>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</si>
  <si>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</si>
  <si>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</si>
  <si>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</si>
  <si>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</si>
  <si>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</si>
  <si>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</si>
  <si>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</si>
  <si>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</si>
  <si>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</si>
  <si>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</si>
  <si>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</si>
  <si>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</si>
  <si>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</si>
  <si>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</si>
  <si>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</si>
  <si>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</si>
  <si>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</si>
  <si>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</si>
  <si>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</si>
  <si>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</si>
  <si>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</si>
  <si>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</si>
  <si>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</si>
  <si>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</si>
  <si>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</si>
  <si>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</si>
  <si>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</si>
  <si>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</si>
  <si>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</si>
  <si>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</si>
  <si>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</si>
  <si>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</si>
  <si>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</si>
  <si>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</si>
  <si>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</si>
  <si>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</si>
  <si>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</si>
  <si>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</si>
  <si>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</si>
  <si>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</si>
  <si>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</si>
  <si>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</si>
  <si>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</si>
  <si>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</si>
  <si>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</si>
  <si>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</si>
  <si>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</si>
  <si>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</si>
  <si>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</si>
  <si>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</si>
  <si>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</si>
  <si>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</si>
  <si>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</si>
  <si>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</si>
  <si>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</si>
  <si>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</si>
  <si>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</si>
  <si>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</si>
  <si>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</si>
  <si>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</si>
  <si>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</si>
  <si>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</si>
  <si>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</si>
  <si>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</si>
  <si>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</si>
  <si>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</si>
  <si>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</si>
  <si>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</si>
  <si>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</si>
  <si>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</si>
  <si>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</si>
  <si>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</si>
  <si>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</si>
  <si>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</si>
  <si>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</si>
  <si>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</si>
  <si>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</si>
  <si>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</si>
  <si>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</si>
  <si>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</si>
  <si>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</si>
  <si>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</si>
  <si>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</si>
  <si>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</si>
  <si>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</si>
  <si>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</si>
  <si>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</si>
  <si>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</si>
  <si>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</si>
  <si>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</si>
  <si>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</si>
  <si>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</si>
  <si>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</si>
  <si>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</si>
  <si>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</si>
  <si>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</si>
  <si>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</si>
  <si>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</si>
  <si>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</si>
  <si>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</si>
  <si>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</si>
  <si>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</si>
  <si>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</si>
  <si>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</si>
  <si>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</si>
  <si>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</si>
  <si>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</si>
  <si>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</si>
  <si>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</si>
  <si>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</si>
  <si>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</si>
  <si>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</si>
  <si>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</si>
  <si>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</si>
  <si>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</si>
  <si>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</si>
  <si>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</si>
  <si>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</si>
  <si>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</si>
  <si>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</si>
  <si>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</si>
  <si>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</si>
  <si>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</si>
  <si>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</si>
  <si>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</si>
  <si>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</si>
  <si>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</si>
  <si>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</si>
  <si>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</si>
  <si>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</si>
  <si>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</si>
  <si>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</si>
  <si>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</si>
  <si>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</si>
  <si>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</si>
  <si>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</si>
  <si>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</si>
  <si>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</si>
  <si>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</si>
  <si>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</si>
  <si>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</si>
  <si>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</si>
  <si>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</si>
  <si>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</si>
  <si>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</si>
  <si>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</si>
  <si>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</si>
  <si>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</si>
  <si>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</si>
  <si>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</si>
  <si>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</si>
  <si>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</si>
  <si>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</si>
  <si>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</si>
  <si>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</si>
  <si>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</si>
  <si>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</si>
  <si>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</si>
  <si>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</si>
  <si>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</si>
  <si>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</si>
  <si>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</si>
  <si>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</si>
  <si>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</si>
  <si>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</si>
  <si>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</si>
  <si>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</si>
  <si>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</si>
  <si>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</si>
  <si>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</si>
  <si>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</si>
  <si>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</si>
  <si>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</si>
  <si>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</si>
  <si>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</si>
  <si>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</si>
  <si>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</si>
  <si>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</si>
  <si>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</si>
  <si>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</si>
  <si>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</si>
  <si>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</si>
  <si>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</si>
  <si>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</si>
  <si>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</si>
  <si>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</si>
  <si>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</si>
  <si>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</si>
  <si>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</si>
  <si>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</si>
  <si>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</si>
  <si>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</si>
  <si>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</si>
  <si>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</si>
  <si>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</si>
  <si>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</si>
  <si>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</si>
  <si>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</si>
  <si>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</si>
  <si>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</si>
  <si>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</si>
  <si>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</si>
  <si>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</si>
  <si>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</si>
  <si>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</si>
  <si>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</si>
  <si>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</si>
  <si>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</si>
  <si>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</si>
  <si>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</si>
  <si>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</si>
  <si>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</si>
  <si>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</si>
  <si>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</si>
  <si>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</si>
  <si>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</si>
  <si>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</si>
  <si>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</si>
  <si>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</si>
  <si>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</si>
  <si>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</si>
  <si>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</si>
  <si>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</si>
  <si>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</si>
  <si>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</si>
  <si>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</si>
  <si>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</si>
  <si>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</si>
  <si>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</si>
  <si>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</si>
  <si>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</si>
  <si>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</si>
  <si>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</si>
  <si>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</si>
  <si>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</si>
  <si>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</si>
  <si>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</si>
  <si>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</si>
  <si>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</si>
  <si>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</si>
  <si>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</si>
  <si>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</si>
  <si>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</si>
  <si>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</si>
  <si>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</si>
  <si>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</si>
  <si>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</si>
  <si>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</si>
  <si>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</si>
  <si>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</si>
  <si>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</si>
  <si>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</si>
  <si>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</si>
  <si>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</si>
  <si>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</si>
  <si>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</si>
  <si>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</si>
  <si>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</si>
  <si>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</si>
  <si>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</si>
  <si>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</si>
  <si>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</si>
  <si>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</si>
  <si>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</si>
  <si>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</si>
  <si>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</si>
  <si>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</si>
  <si>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</si>
  <si>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</si>
  <si>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</si>
  <si>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</si>
  <si>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</si>
  <si>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</si>
  <si>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</si>
  <si>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</si>
  <si>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</si>
  <si>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</si>
  <si>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</si>
  <si>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</si>
  <si>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</si>
  <si>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</si>
  <si>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</si>
  <si>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</si>
  <si>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</si>
  <si>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</si>
  <si>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</si>
  <si>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</si>
  <si>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</si>
  <si>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</si>
  <si>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</si>
  <si>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</si>
  <si>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</si>
  <si>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</si>
  <si>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</si>
  <si>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</si>
  <si>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</si>
  <si>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</si>
  <si>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</si>
  <si>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</si>
  <si>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</si>
  <si>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</si>
  <si>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</si>
  <si>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</si>
  <si>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</si>
  <si>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</si>
  <si>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</si>
  <si>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</si>
  <si>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</si>
  <si>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</si>
  <si>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</si>
  <si>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</si>
  <si>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</si>
  <si>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</si>
  <si>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</si>
  <si>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</si>
  <si>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</si>
  <si>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</si>
  <si>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</si>
  <si>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</si>
  <si>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</si>
  <si>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</si>
  <si>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</si>
  <si>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</si>
  <si>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</si>
  <si>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</si>
  <si>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</si>
  <si>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</si>
  <si>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</si>
  <si>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</si>
  <si>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</si>
  <si>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</si>
  <si>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</si>
  <si>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</si>
  <si>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</si>
  <si>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</si>
  <si>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</si>
  <si>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</si>
  <si>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</si>
  <si>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</si>
  <si>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</si>
  <si>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</si>
  <si>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</si>
  <si>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</si>
  <si>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</si>
  <si>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</si>
  <si>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</si>
  <si>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</si>
  <si>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</si>
  <si>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</si>
  <si>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</si>
  <si>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</si>
  <si>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</si>
  <si>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</si>
  <si>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</si>
  <si>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</si>
  <si>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</si>
  <si>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</si>
  <si>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</si>
  <si>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</si>
  <si>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</si>
  <si>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</si>
  <si>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</si>
  <si>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</si>
  <si>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</si>
  <si>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</si>
  <si>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</si>
  <si>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</si>
  <si>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</si>
  <si>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</si>
  <si>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</si>
  <si>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</si>
  <si>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</si>
  <si>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</si>
  <si>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</si>
  <si>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</si>
  <si>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</si>
  <si>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</si>
  <si>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</si>
  <si>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</si>
  <si>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</si>
  <si>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</si>
  <si>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</si>
  <si>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</si>
  <si>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</si>
  <si>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</si>
  <si>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</si>
  <si>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</si>
  <si>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</si>
  <si>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</si>
  <si>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</si>
  <si>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</si>
  <si>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</si>
  <si>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</si>
  <si>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</si>
  <si>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</si>
  <si>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</si>
  <si>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</si>
  <si>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</si>
  <si>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</si>
  <si>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</si>
  <si>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</si>
  <si>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</si>
  <si>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</si>
  <si>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</si>
  <si>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</si>
  <si>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</si>
  <si>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</si>
  <si>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</si>
  <si>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</si>
  <si>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</si>
  <si>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</si>
  <si>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</si>
  <si>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</si>
  <si>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</si>
  <si>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</si>
  <si>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</si>
  <si>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</si>
  <si>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</si>
  <si>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</si>
  <si>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</si>
  <si>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</si>
  <si>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</si>
  <si>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</si>
  <si>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</si>
  <si>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</si>
  <si>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</si>
  <si>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</si>
  <si>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</si>
  <si>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</si>
  <si>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</si>
  <si>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</si>
  <si>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</si>
  <si>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</si>
  <si>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</si>
  <si>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</si>
  <si>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</si>
  <si>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</si>
  <si>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</si>
  <si>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</si>
  <si>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</si>
  <si>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</si>
  <si>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</si>
  <si>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</si>
  <si>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</si>
  <si>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</si>
  <si>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</si>
  <si>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</si>
  <si>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</si>
  <si>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</si>
  <si>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</si>
  <si>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</si>
  <si>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</si>
  <si>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</si>
  <si>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</si>
  <si>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</si>
  <si>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</si>
  <si>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</si>
  <si>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</si>
  <si>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</si>
  <si>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</si>
  <si>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</si>
  <si>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</si>
  <si>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</si>
  <si>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</si>
  <si>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</si>
  <si>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</si>
  <si>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</si>
  <si>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</si>
  <si>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</si>
  <si>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</si>
  <si>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</si>
  <si>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</si>
  <si>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</si>
  <si>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</si>
  <si>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</si>
  <si>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</si>
  <si>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</si>
  <si>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</si>
  <si>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</si>
  <si>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</si>
  <si>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</si>
  <si>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</si>
  <si>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</si>
  <si>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</si>
  <si>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</si>
  <si>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</si>
  <si>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</si>
  <si>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</si>
  <si>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</si>
  <si>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</si>
  <si>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</si>
  <si>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</si>
  <si>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</si>
  <si>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</si>
  <si>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</si>
  <si>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</si>
  <si>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</si>
  <si>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</si>
  <si>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</si>
  <si>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</si>
  <si>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</si>
  <si>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</si>
  <si>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</si>
  <si>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</si>
  <si>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</si>
  <si>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</si>
  <si>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</si>
  <si>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</si>
  <si>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</si>
  <si>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</si>
  <si>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</si>
  <si>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</si>
  <si>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</si>
  <si>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</si>
  <si>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</si>
  <si>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</si>
  <si>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</si>
  <si>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</si>
  <si>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</si>
  <si>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</si>
  <si>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</si>
  <si>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</si>
  <si>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</si>
  <si>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</si>
  <si>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</si>
  <si>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</si>
  <si>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</si>
  <si>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</si>
  <si>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</si>
  <si>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</si>
  <si>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</si>
  <si>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</si>
  <si>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</si>
  <si>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</si>
  <si>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</si>
  <si>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</si>
  <si>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</si>
  <si>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</si>
  <si>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</si>
  <si>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</si>
  <si>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</si>
  <si>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</si>
  <si>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</si>
  <si>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</si>
  <si>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</si>
  <si>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</si>
  <si>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</si>
  <si>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</si>
  <si>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</si>
  <si>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</si>
  <si>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</si>
  <si>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</si>
  <si>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</si>
  <si>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</si>
  <si>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</si>
  <si>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</si>
  <si>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</si>
  <si>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</si>
  <si>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</si>
  <si>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</si>
  <si>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</si>
  <si>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</si>
  <si>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</si>
  <si>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</si>
  <si>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</si>
  <si>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</si>
  <si>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</si>
  <si>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</si>
  <si>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</si>
  <si>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</si>
  <si>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</si>
  <si>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</si>
  <si>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</si>
  <si>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</si>
  <si>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</si>
  <si>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</si>
  <si>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</si>
  <si>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</si>
  <si>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</si>
  <si>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</si>
  <si>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</si>
  <si>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</si>
  <si>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</si>
  <si>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</si>
  <si>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</si>
  <si>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</si>
  <si>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</si>
  <si>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</si>
  <si>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</si>
  <si>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</si>
  <si>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</si>
  <si>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</si>
  <si>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</si>
  <si>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</si>
  <si>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</si>
  <si>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</si>
  <si>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</si>
  <si>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</si>
  <si>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</si>
  <si>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</si>
  <si>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</si>
  <si>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</si>
  <si>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</si>
  <si>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</si>
  <si>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</si>
  <si>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</si>
  <si>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</si>
  <si>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</si>
  <si>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</si>
  <si>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</si>
  <si>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</si>
  <si>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</si>
  <si>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</si>
  <si>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</si>
  <si>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</si>
  <si>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</si>
  <si>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</si>
  <si>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</si>
  <si>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</si>
  <si>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</si>
  <si>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</si>
  <si>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</si>
  <si>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</si>
  <si>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</si>
  <si>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</si>
  <si>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</si>
  <si>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</si>
  <si>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</si>
  <si>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</si>
  <si>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</si>
  <si>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</si>
  <si>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</si>
  <si>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</si>
  <si>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</si>
  <si>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</si>
  <si>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</si>
  <si>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</si>
  <si>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</si>
  <si>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</si>
  <si>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</si>
  <si>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</si>
  <si>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</si>
  <si>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</si>
  <si>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</si>
  <si>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</si>
  <si>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</si>
  <si>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</si>
  <si>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</si>
  <si>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</si>
  <si>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</si>
  <si>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</si>
  <si>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</si>
  <si>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</si>
  <si>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</si>
  <si>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</si>
  <si>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</si>
  <si>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</si>
  <si>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</si>
  <si>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</si>
  <si>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</si>
  <si>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</si>
  <si>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</si>
  <si>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</si>
  <si>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</si>
  <si>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</si>
  <si>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</si>
  <si>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</si>
  <si>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</si>
  <si>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</si>
  <si>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</si>
  <si>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</si>
  <si>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</si>
  <si>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</si>
  <si>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</si>
  <si>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</si>
  <si>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</si>
  <si>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</si>
  <si>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</si>
  <si>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</si>
  <si>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</si>
  <si>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</si>
  <si>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</si>
  <si>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</si>
  <si>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</si>
  <si>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</si>
  <si>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</si>
  <si>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</si>
  <si>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</si>
  <si>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</si>
  <si>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</si>
  <si>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</si>
  <si>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</si>
  <si>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</si>
  <si>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</si>
  <si>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</si>
  <si>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</si>
  <si>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</si>
  <si>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</si>
  <si>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</si>
  <si>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</si>
  <si>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</si>
  <si>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</si>
  <si>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</si>
  <si>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</si>
  <si>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</si>
  <si>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</si>
  <si>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</si>
  <si>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</si>
  <si>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</si>
  <si>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</si>
  <si>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</si>
  <si>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</si>
  <si>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</si>
  <si>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</si>
  <si>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</si>
  <si>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</si>
  <si>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</si>
  <si>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</si>
  <si>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</si>
  <si>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</si>
  <si>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</si>
  <si>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</si>
  <si>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</si>
  <si>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</si>
  <si>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</si>
  <si>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</si>
  <si>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</si>
  <si>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</si>
  <si>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</si>
  <si>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</si>
  <si>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</si>
  <si>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</si>
  <si>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</si>
  <si>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</si>
  <si>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</si>
  <si>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</si>
  <si>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</si>
  <si>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</si>
  <si>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</si>
  <si>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</si>
  <si>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</si>
  <si>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</si>
  <si>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</si>
  <si>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</si>
  <si>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</si>
  <si>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</si>
  <si>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</si>
  <si>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</si>
  <si>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</si>
  <si>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</si>
  <si>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</si>
  <si>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</si>
  <si>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</si>
  <si>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</si>
  <si>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</si>
  <si>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</si>
  <si>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</si>
  <si>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</si>
  <si>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</si>
  <si>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</si>
  <si>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</si>
  <si>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</si>
  <si>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</si>
  <si>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</si>
  <si>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</si>
  <si>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</si>
  <si>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</si>
  <si>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</si>
  <si>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</si>
  <si>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</si>
  <si>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</si>
  <si>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</si>
  <si>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</si>
  <si>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</si>
  <si>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</si>
  <si>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</si>
  <si>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</si>
  <si>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</si>
  <si>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</si>
  <si>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</si>
  <si>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</si>
  <si>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</si>
  <si>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</si>
  <si>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</si>
  <si>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</si>
  <si>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</si>
  <si>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</si>
  <si>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</si>
  <si>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</si>
  <si>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</si>
  <si>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</si>
  <si>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</si>
  <si>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</si>
  <si>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</si>
  <si>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</si>
  <si>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</si>
  <si>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</si>
  <si>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</si>
  <si>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</si>
  <si>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</si>
  <si>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</si>
  <si>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</si>
  <si>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</si>
  <si>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</si>
  <si>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</si>
  <si>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</si>
  <si>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</si>
  <si>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</si>
  <si>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</si>
  <si>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</si>
  <si>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</si>
  <si>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</si>
  <si>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</si>
  <si>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</si>
  <si>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</si>
  <si>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</si>
  <si>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</si>
  <si>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</si>
  <si>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</si>
  <si>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</si>
  <si>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</si>
  <si>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</si>
  <si>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</si>
  <si>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</si>
  <si>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</si>
  <si>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</si>
  <si>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</si>
  <si>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</si>
  <si>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</si>
  <si>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</si>
  <si>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</si>
  <si>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</si>
  <si>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</si>
  <si>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</si>
  <si>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</si>
  <si>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</si>
  <si>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</si>
  <si>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</si>
  <si>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</si>
  <si>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</si>
  <si>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</si>
  <si>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</si>
  <si>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</si>
  <si>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</si>
  <si>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</si>
  <si>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</si>
  <si>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</si>
  <si>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</si>
  <si>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</si>
  <si>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</si>
  <si>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</si>
  <si>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</si>
  <si>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</si>
  <si>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</si>
  <si>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</si>
  <si>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</si>
  <si>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</si>
  <si>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</si>
  <si>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</si>
  <si>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</si>
  <si>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</si>
  <si>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</si>
  <si>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</si>
  <si>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</si>
  <si>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</si>
  <si>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</si>
  <si>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</si>
  <si>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</si>
  <si>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</si>
  <si>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</si>
  <si>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</si>
  <si>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</si>
  <si>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</si>
  <si>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</si>
  <si>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</si>
  <si>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</si>
  <si>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</si>
  <si>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</si>
  <si>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</si>
  <si>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</si>
  <si>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</si>
  <si>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</si>
  <si>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</si>
  <si>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</si>
  <si>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</si>
  <si>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</si>
  <si>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</si>
  <si>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</si>
  <si>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</si>
  <si>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</si>
  <si>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</si>
  <si>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</si>
  <si>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</si>
  <si>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</si>
  <si>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</si>
  <si>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</si>
  <si>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</si>
  <si>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</si>
  <si>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</si>
  <si>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</si>
  <si>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</si>
  <si>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</si>
  <si>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</si>
  <si>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</si>
  <si>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</si>
  <si>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</si>
  <si>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</si>
  <si>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</si>
  <si>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</si>
  <si>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</si>
  <si>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</si>
  <si>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</si>
  <si>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</si>
  <si>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</si>
  <si>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</si>
  <si>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</si>
  <si>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</si>
  <si>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</si>
  <si>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</si>
  <si>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</si>
  <si>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</si>
  <si>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</si>
  <si>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</si>
  <si>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</si>
  <si>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</si>
  <si>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</si>
  <si>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</si>
  <si>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</si>
  <si>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</si>
  <si>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</si>
  <si>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</si>
  <si>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</si>
  <si>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</si>
  <si>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</si>
  <si>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</si>
  <si>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</si>
  <si>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</si>
  <si>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</si>
  <si>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</si>
  <si>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</si>
  <si>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</si>
  <si>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</si>
  <si>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</si>
  <si>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</si>
  <si>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</si>
  <si>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</si>
  <si>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</si>
  <si>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</si>
  <si>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</si>
  <si>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</si>
  <si>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</si>
  <si>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</si>
  <si>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</si>
  <si>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</si>
  <si>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</si>
  <si>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</si>
  <si>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</si>
  <si>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</si>
  <si>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</si>
  <si>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</si>
  <si>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</si>
  <si>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</si>
  <si>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</si>
  <si>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</si>
  <si>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</si>
  <si>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</si>
  <si>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</si>
  <si>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</si>
  <si>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</si>
  <si>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</si>
  <si>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</si>
  <si>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</si>
  <si>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</si>
  <si>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</si>
  <si>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</si>
  <si>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</si>
  <si>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</si>
  <si>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</si>
  <si>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</si>
  <si>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</si>
  <si>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</si>
  <si>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</si>
  <si>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</si>
  <si>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</si>
  <si>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</si>
  <si>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</si>
  <si>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</si>
  <si>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</si>
  <si>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</si>
  <si>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</si>
  <si>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</si>
  <si>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</si>
  <si>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</si>
  <si>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</si>
  <si>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</si>
  <si>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</si>
  <si>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</si>
  <si>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</si>
  <si>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</si>
  <si>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</si>
  <si>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</si>
  <si>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</si>
  <si>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</si>
  <si>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</si>
  <si>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</si>
  <si>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</si>
  <si>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</si>
  <si>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</si>
  <si>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</si>
  <si>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</si>
  <si>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</si>
  <si>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</si>
  <si>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</si>
  <si>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</si>
  <si>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</si>
  <si>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</si>
  <si>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</si>
  <si>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</si>
  <si>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</si>
  <si>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</si>
  <si>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</si>
  <si>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</si>
  <si>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</si>
  <si>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</si>
  <si>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</si>
  <si>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</si>
  <si>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</si>
  <si>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</si>
  <si>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</si>
  <si>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</si>
  <si>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</si>
  <si>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</si>
  <si>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</si>
  <si>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</si>
  <si>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</si>
  <si>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</si>
  <si>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</si>
  <si>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</si>
  <si>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</si>
  <si>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</si>
  <si>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</si>
  <si>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</si>
  <si>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</si>
  <si>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</si>
  <si>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</si>
  <si>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</si>
  <si>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</si>
  <si>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</si>
  <si>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</si>
  <si>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</si>
  <si>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</si>
  <si>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</si>
  <si>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</si>
  <si>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</si>
  <si>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</si>
  <si>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</si>
  <si>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</si>
  <si>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</si>
  <si>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</si>
  <si>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</si>
  <si>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</si>
  <si>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</si>
  <si>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</si>
  <si>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</si>
  <si>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</si>
  <si>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</si>
  <si>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</si>
  <si>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</si>
  <si>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</si>
  <si>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</si>
  <si>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</si>
  <si>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</si>
  <si>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</si>
  <si>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</si>
  <si>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</si>
  <si>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</si>
  <si>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</si>
  <si>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</si>
  <si>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</si>
  <si>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</si>
  <si>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</si>
  <si>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</si>
  <si>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</si>
  <si>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</si>
  <si>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</si>
  <si>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</si>
  <si>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</si>
  <si>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</si>
  <si>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</si>
  <si>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</si>
  <si>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</si>
  <si>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</si>
  <si>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</si>
  <si>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</si>
  <si>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</si>
  <si>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</si>
  <si>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</si>
  <si>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</si>
  <si>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</si>
  <si>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</si>
  <si>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</si>
  <si>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</si>
  <si>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</si>
  <si>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</si>
  <si>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</si>
  <si>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</si>
  <si>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</si>
  <si>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</si>
  <si>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</si>
  <si>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</si>
  <si>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</si>
  <si>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</si>
  <si>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</si>
  <si>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</si>
  <si>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</si>
  <si>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</si>
  <si>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</si>
  <si>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</si>
  <si>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</si>
  <si>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</si>
  <si>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</si>
  <si>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</si>
  <si>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</si>
  <si>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</si>
  <si>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</si>
  <si>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</si>
  <si>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</si>
  <si>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</si>
  <si>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</si>
  <si>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</si>
  <si>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</si>
  <si>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</si>
  <si>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</si>
  <si>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</si>
  <si>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</si>
  <si>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</si>
  <si>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</si>
  <si>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</si>
  <si>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</si>
  <si>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</si>
  <si>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</si>
  <si>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</si>
  <si>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</si>
  <si>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</si>
  <si>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</si>
  <si>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</si>
  <si>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</si>
  <si>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</si>
  <si>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</si>
  <si>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</si>
  <si>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</si>
  <si>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</si>
  <si>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</si>
  <si>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</si>
  <si>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</si>
  <si>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</si>
  <si>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</si>
  <si>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</si>
  <si>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</si>
  <si>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</si>
  <si>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</si>
  <si>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</si>
  <si>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</si>
  <si>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</si>
  <si>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</si>
  <si>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</si>
  <si>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</si>
  <si>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</si>
  <si>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</si>
  <si>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</si>
  <si>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</si>
  <si>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</si>
  <si>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</si>
  <si>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</si>
  <si>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</si>
  <si>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</si>
  <si>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</si>
  <si>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</si>
  <si>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</si>
  <si>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</si>
  <si>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</si>
  <si>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</si>
  <si>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</si>
  <si>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</si>
  <si>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</si>
  <si>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</si>
  <si>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</si>
  <si>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</si>
  <si>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</si>
  <si>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</si>
  <si>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</si>
  <si>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</si>
  <si>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</si>
  <si>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</si>
  <si>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</si>
  <si>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</si>
  <si>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</si>
  <si>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</si>
  <si>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</si>
  <si>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</si>
  <si>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</si>
  <si>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</si>
  <si>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</si>
  <si>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</si>
  <si>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</si>
  <si>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</si>
  <si>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</si>
  <si>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</si>
  <si>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</si>
  <si>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</si>
  <si>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</si>
  <si>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</si>
  <si>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</si>
  <si>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</si>
  <si>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</si>
  <si>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</si>
  <si>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</si>
  <si>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</si>
  <si>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</si>
  <si>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</si>
  <si>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</si>
  <si>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</si>
  <si>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</si>
  <si>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</si>
  <si>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</si>
  <si>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</si>
  <si>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</si>
  <si>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</si>
  <si>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</si>
  <si>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</si>
  <si>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</si>
  <si>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</si>
  <si>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</si>
  <si>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</si>
  <si>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</si>
  <si>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</si>
  <si>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</si>
  <si>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</si>
  <si>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</si>
  <si>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</si>
  <si>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</si>
  <si>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</si>
  <si>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</si>
  <si>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</si>
  <si>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</si>
  <si>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</si>
  <si>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</si>
  <si>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</si>
  <si>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</si>
  <si>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</si>
  <si>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</si>
  <si>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</si>
  <si>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</si>
  <si>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</si>
  <si>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</si>
  <si>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</si>
  <si>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</si>
  <si>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</si>
  <si>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</si>
  <si>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</si>
  <si>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</si>
  <si>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</si>
  <si>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</si>
  <si>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</si>
  <si>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</si>
  <si>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</si>
  <si>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</si>
  <si>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</si>
  <si>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</si>
  <si>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</si>
  <si>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</si>
  <si>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</si>
  <si>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</si>
  <si>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</si>
  <si>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</si>
  <si>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</si>
  <si>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</si>
  <si>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</si>
  <si>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</si>
  <si>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</si>
  <si>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</si>
  <si>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</si>
  <si>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</si>
  <si>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</si>
  <si>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</si>
  <si>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</si>
  <si>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</si>
  <si>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</si>
  <si>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</si>
  <si>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</si>
  <si>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</si>
  <si>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</si>
  <si>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</si>
  <si>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</si>
  <si>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</si>
  <si>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</si>
  <si>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</si>
  <si>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</si>
  <si>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</si>
  <si>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</si>
  <si>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</si>
  <si>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</si>
  <si>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</si>
  <si>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</si>
  <si>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</si>
  <si>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</si>
  <si>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</si>
  <si>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</si>
  <si>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</si>
  <si>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</si>
  <si>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</si>
  <si>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</si>
  <si>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</si>
  <si>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</si>
  <si>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</si>
  <si>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</si>
  <si>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</si>
  <si>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</si>
  <si>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</si>
  <si>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</si>
  <si>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</si>
  <si>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</si>
  <si>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</si>
  <si>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</si>
  <si>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</si>
  <si>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</si>
  <si>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</si>
  <si>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</si>
  <si>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</si>
  <si>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</si>
  <si>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</si>
  <si>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</si>
  <si>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</si>
  <si>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</si>
  <si>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</si>
  <si>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</si>
  <si>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</si>
  <si>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</si>
  <si>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</si>
  <si>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</si>
  <si>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</si>
  <si>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</si>
  <si>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</si>
  <si>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</si>
  <si>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</si>
  <si>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</si>
  <si>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</si>
  <si>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</si>
  <si>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</si>
  <si>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</si>
  <si>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</si>
  <si>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</si>
  <si>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</si>
  <si>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</si>
  <si>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</si>
  <si>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</si>
  <si>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</si>
  <si>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</si>
  <si>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</si>
  <si>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</si>
  <si>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</si>
  <si>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</si>
  <si>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</si>
  <si>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</si>
  <si>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</si>
  <si>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</si>
  <si>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</si>
  <si>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</si>
  <si>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</si>
  <si>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</si>
  <si>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</si>
  <si>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</si>
  <si>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</si>
  <si>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</si>
  <si>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</si>
  <si>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</si>
  <si>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</si>
  <si>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</si>
  <si>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</si>
  <si>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</si>
  <si>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</si>
  <si>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</si>
  <si>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</si>
  <si>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</si>
  <si>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</si>
  <si>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</si>
  <si>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</si>
  <si>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</si>
  <si>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</si>
  <si>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</si>
  <si>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</si>
  <si>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</si>
  <si>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</si>
  <si>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</si>
  <si>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</si>
  <si>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</si>
  <si>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</si>
  <si>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</si>
  <si>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</si>
  <si>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</si>
  <si>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</si>
  <si>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</si>
  <si>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</si>
  <si>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</si>
  <si>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</si>
  <si>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</si>
  <si>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</si>
  <si>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</si>
  <si>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</si>
  <si>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</si>
  <si>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</si>
  <si>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</si>
  <si>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</si>
  <si>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</si>
  <si>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</si>
  <si>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</si>
  <si>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</si>
  <si>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</si>
  <si>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</si>
  <si>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</si>
  <si>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</si>
  <si>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</si>
  <si>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</si>
  <si>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</si>
  <si>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</si>
  <si>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</si>
  <si>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</si>
  <si>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</si>
  <si>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</si>
  <si>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</si>
  <si>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</si>
  <si>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</si>
  <si>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</si>
  <si>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</si>
  <si>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</si>
  <si>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</si>
  <si>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</si>
  <si>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</si>
  <si>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</si>
  <si>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</si>
  <si>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</si>
  <si>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</si>
  <si>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</si>
  <si>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</si>
  <si>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</si>
  <si>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</si>
  <si>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</si>
  <si>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</si>
  <si>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</si>
  <si>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</si>
  <si>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</si>
  <si>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</si>
  <si>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</si>
  <si>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</si>
  <si>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</si>
  <si>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</si>
  <si>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</si>
  <si>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</si>
  <si>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</si>
  <si>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</si>
  <si>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</si>
  <si>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</si>
  <si>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</si>
  <si>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</si>
  <si>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</si>
  <si>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</si>
  <si>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</si>
  <si>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</si>
  <si>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</si>
  <si>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</si>
  <si>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</si>
  <si>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</si>
  <si>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</si>
  <si>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</si>
  <si>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</si>
  <si>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</si>
  <si>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</si>
  <si>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</si>
  <si>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</si>
  <si>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</si>
  <si>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</si>
  <si>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</si>
  <si>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</si>
  <si>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</si>
  <si>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</si>
  <si>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</si>
  <si>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</si>
  <si>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</si>
  <si>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</si>
  <si>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</si>
  <si>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</si>
  <si>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</si>
  <si>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</si>
  <si>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</si>
  <si>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</si>
  <si>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</si>
  <si>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</si>
  <si>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</si>
  <si>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</si>
  <si>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</si>
  <si>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</si>
  <si>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</si>
  <si>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</si>
  <si>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</si>
  <si>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</si>
  <si>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</si>
  <si>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</si>
  <si>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</si>
  <si>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</si>
  <si>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</si>
  <si>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</si>
  <si>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</si>
  <si>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</si>
  <si>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</si>
  <si>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</si>
  <si>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</si>
  <si>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</si>
  <si>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</si>
  <si>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</si>
  <si>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</si>
  <si>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</si>
  <si>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</si>
  <si>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</si>
  <si>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</si>
  <si>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</si>
  <si>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</si>
  <si>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</si>
  <si>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</si>
  <si>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</si>
  <si>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</si>
  <si>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</si>
  <si>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</si>
  <si>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</si>
  <si>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</si>
  <si>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</si>
  <si>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</si>
  <si>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</si>
  <si>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</si>
  <si>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</si>
  <si>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</si>
  <si>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</si>
  <si>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</si>
  <si>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</si>
  <si>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</si>
  <si>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</si>
  <si>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</si>
  <si>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</si>
  <si>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</si>
  <si>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</si>
  <si>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</si>
  <si>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</si>
  <si>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</si>
  <si>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</si>
  <si>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</si>
  <si>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</si>
  <si>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</si>
  <si>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</si>
  <si>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</si>
  <si>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</si>
  <si>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</si>
  <si>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</si>
  <si>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</si>
  <si>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</si>
  <si>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</si>
  <si>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</si>
  <si>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</si>
  <si>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</si>
  <si>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</si>
  <si>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</si>
  <si>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</si>
  <si>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</si>
  <si>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</si>
  <si>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</si>
  <si>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</si>
  <si>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</si>
  <si>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</si>
  <si>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</si>
  <si>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</si>
  <si>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</si>
  <si>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</si>
  <si>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</si>
  <si>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</si>
  <si>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</si>
  <si>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</si>
  <si>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</si>
  <si>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</si>
  <si>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</si>
  <si>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</si>
  <si>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</si>
  <si>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</si>
  <si>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</si>
  <si>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</si>
  <si>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</si>
  <si>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</si>
  <si>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</si>
  <si>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</si>
  <si>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</si>
  <si>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</si>
  <si>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</si>
  <si>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</si>
  <si>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</si>
  <si>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</si>
  <si>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</si>
  <si>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</si>
  <si>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</si>
  <si>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</si>
  <si>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</si>
  <si>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</si>
  <si>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</si>
  <si>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</si>
  <si>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</si>
  <si>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</si>
  <si>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</si>
  <si>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</si>
  <si>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</si>
  <si>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</si>
  <si>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</si>
  <si>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</si>
  <si>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</si>
  <si>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</si>
  <si>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</si>
  <si>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</si>
  <si>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</si>
  <si>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</si>
  <si>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</si>
  <si>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</si>
  <si>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</si>
  <si>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</si>
  <si>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</si>
  <si>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</si>
  <si>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</si>
  <si>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</si>
  <si>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</si>
  <si>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</si>
  <si>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</si>
  <si>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</si>
  <si>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</si>
  <si>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</si>
  <si>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</si>
  <si>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</si>
  <si>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</si>
  <si>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</si>
  <si>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</si>
  <si>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</si>
  <si>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</si>
  <si>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</si>
  <si>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</si>
  <si>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</si>
  <si>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</si>
  <si>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</si>
  <si>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</si>
  <si>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</si>
  <si>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</si>
  <si>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</si>
  <si>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</si>
  <si>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</si>
  <si>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</si>
  <si>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</si>
  <si>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</si>
  <si>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</si>
  <si>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</si>
  <si>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</si>
  <si>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</si>
  <si>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</si>
  <si>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</si>
  <si>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</si>
  <si>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</si>
  <si>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</si>
  <si>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</si>
  <si>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</si>
  <si>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</si>
  <si>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</si>
  <si>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</si>
  <si>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</si>
  <si>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</si>
  <si>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</si>
  <si>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</si>
  <si>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</si>
  <si>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</si>
  <si>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</si>
  <si>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</si>
  <si>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</si>
  <si>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</si>
  <si>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</si>
  <si>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</si>
  <si>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</si>
  <si>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</si>
  <si>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</si>
  <si>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</si>
  <si>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</si>
  <si>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</si>
  <si>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</si>
  <si>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</si>
  <si>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</si>
  <si>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</si>
  <si>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</si>
  <si>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</si>
  <si>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</si>
  <si>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</si>
  <si>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</si>
  <si>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</si>
  <si>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</si>
  <si>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</si>
  <si>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</si>
  <si>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</si>
  <si>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</si>
  <si>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</si>
  <si>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</si>
  <si>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</si>
  <si>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</si>
  <si>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</si>
  <si>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</si>
  <si>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</si>
  <si>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</si>
  <si>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</si>
  <si>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</si>
  <si>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</si>
  <si>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</si>
  <si>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</si>
  <si>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</si>
  <si>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</si>
  <si>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</si>
  <si>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</si>
  <si>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</si>
  <si>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</si>
  <si>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</si>
  <si>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</si>
  <si>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</si>
  <si>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</si>
  <si>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</si>
  <si>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</si>
  <si>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</si>
  <si>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</si>
  <si>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</si>
  <si>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</si>
  <si>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</si>
  <si>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</si>
  <si>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</si>
  <si>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</si>
  <si>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</si>
  <si>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</si>
  <si>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</si>
  <si>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</si>
  <si>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</si>
  <si>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</si>
  <si>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</si>
  <si>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</si>
  <si>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</si>
  <si>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</si>
  <si>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</si>
  <si>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</si>
  <si>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</si>
  <si>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</si>
  <si>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</si>
  <si>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</si>
  <si>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</si>
  <si>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</si>
  <si>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</si>
  <si>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</si>
  <si>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</si>
  <si>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</si>
  <si>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</si>
  <si>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</si>
  <si>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</si>
  <si>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</si>
  <si>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</si>
  <si>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</si>
  <si>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</si>
  <si>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</si>
  <si>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</si>
  <si>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</si>
  <si>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</si>
  <si>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</si>
  <si>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</si>
  <si>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</si>
  <si>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</si>
  <si>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</si>
  <si>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</si>
  <si>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</si>
  <si>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</si>
  <si>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</si>
  <si>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</si>
  <si>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</si>
  <si>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</si>
  <si>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</si>
  <si>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</si>
  <si>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</si>
  <si>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</si>
  <si>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</si>
  <si>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</si>
  <si>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</si>
  <si>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</si>
  <si>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</si>
  <si>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</si>
  <si>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</si>
  <si>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</si>
  <si>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</si>
  <si>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</si>
  <si>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</si>
  <si>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</si>
  <si>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</si>
  <si>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</si>
  <si>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</si>
  <si>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</si>
  <si>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</si>
  <si>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</si>
  <si>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</si>
  <si>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</si>
  <si>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</si>
  <si>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</si>
  <si>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</si>
  <si>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</si>
  <si>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</si>
  <si>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</si>
  <si>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</si>
  <si>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</si>
  <si>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</si>
  <si>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</si>
  <si>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</si>
  <si>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</si>
  <si>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</si>
  <si>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</si>
  <si>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</si>
  <si>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</si>
  <si>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</si>
  <si>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</si>
  <si>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</si>
  <si>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</si>
  <si>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</si>
  <si>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</si>
  <si>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</si>
  <si>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</si>
  <si>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</si>
  <si>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</si>
  <si>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</si>
  <si>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</si>
  <si>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</si>
  <si>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</si>
  <si>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</si>
  <si>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</si>
  <si>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</si>
  <si>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</si>
  <si>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</si>
  <si>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</si>
  <si>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</si>
  <si>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</si>
  <si>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</si>
  <si>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</si>
  <si>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</si>
  <si>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</si>
  <si>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</si>
  <si>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</si>
  <si>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</si>
  <si>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</si>
  <si>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</si>
  <si>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</si>
  <si>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</si>
  <si>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</si>
  <si>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</si>
  <si>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</si>
  <si>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</si>
  <si>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</si>
  <si>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</si>
  <si>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</si>
  <si>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</si>
  <si>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</si>
  <si>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</si>
  <si>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</si>
  <si>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</si>
  <si>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</si>
  <si>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</si>
  <si>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</si>
  <si>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</si>
  <si>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</si>
  <si>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</si>
  <si>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</si>
  <si>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</si>
  <si>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</si>
  <si>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</si>
  <si>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</si>
  <si>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</si>
  <si>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</si>
  <si>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</si>
  <si>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</si>
  <si>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</si>
  <si>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</si>
  <si>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</si>
  <si>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</si>
  <si>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</si>
  <si>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</si>
  <si>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</si>
  <si>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</si>
  <si>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</si>
  <si>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</si>
  <si>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</si>
  <si>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</si>
  <si>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</si>
  <si>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</si>
  <si>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</si>
  <si>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</si>
  <si>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</si>
  <si>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</si>
  <si>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</si>
  <si>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</si>
  <si>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</si>
  <si>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</si>
  <si>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</si>
  <si>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</si>
  <si>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</si>
  <si>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</si>
  <si>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</si>
  <si>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</si>
  <si>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</si>
  <si>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</si>
  <si>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</si>
  <si>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</si>
  <si>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</si>
  <si>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</si>
  <si>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</si>
  <si>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</si>
  <si>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</si>
  <si>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</si>
  <si>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</si>
  <si>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</si>
  <si>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</si>
  <si>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</si>
  <si>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</si>
  <si>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</si>
  <si>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</si>
  <si>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</si>
  <si>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</si>
  <si>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</si>
  <si>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</si>
  <si>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</si>
  <si>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</si>
  <si>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</si>
  <si>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</si>
  <si>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</si>
  <si>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</si>
  <si>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</si>
  <si>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</si>
  <si>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</si>
  <si>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</si>
  <si>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</si>
  <si>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</si>
  <si>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</si>
  <si>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</si>
  <si>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</si>
  <si>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</si>
  <si>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</si>
  <si>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</si>
  <si>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</si>
  <si>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</si>
  <si>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</si>
  <si>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</si>
  <si>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</si>
  <si>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</si>
  <si>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</si>
  <si>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</si>
  <si>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</si>
  <si>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</si>
  <si>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</si>
  <si>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</si>
  <si>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</si>
  <si>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</si>
  <si>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</si>
  <si>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</si>
  <si>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</si>
  <si>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</si>
  <si>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</si>
  <si>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</si>
  <si>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</si>
  <si>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</si>
  <si>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</si>
  <si>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</si>
  <si>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</si>
  <si>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</si>
  <si>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</si>
  <si>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</si>
  <si>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</si>
  <si>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</si>
  <si>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</si>
  <si>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</si>
  <si>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</si>
  <si>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</si>
  <si>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</si>
  <si>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</si>
  <si>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</si>
  <si>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</si>
  <si>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</si>
  <si>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</si>
  <si>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</si>
  <si>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</si>
  <si>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</si>
  <si>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</si>
  <si>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</si>
  <si>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</si>
  <si>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</si>
  <si>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</si>
  <si>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</si>
  <si>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</si>
  <si>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</si>
  <si>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</si>
  <si>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</si>
  <si>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</si>
  <si>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</si>
  <si>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</si>
  <si>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</si>
  <si>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</si>
  <si>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</si>
  <si>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</si>
  <si>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</si>
  <si>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</si>
  <si>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</si>
  <si>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</si>
  <si>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</si>
  <si>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</si>
  <si>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</si>
  <si>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</si>
  <si>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</si>
  <si>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</si>
  <si>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</si>
  <si>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</si>
  <si>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</si>
  <si>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</si>
  <si>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</si>
  <si>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</si>
  <si>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</si>
  <si>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</si>
  <si>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</si>
  <si>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</si>
  <si>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</si>
  <si>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</si>
  <si>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</si>
  <si>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</si>
  <si>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</si>
  <si>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</si>
  <si>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</si>
  <si>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</si>
  <si>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</si>
  <si>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</si>
  <si>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</si>
  <si>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</si>
  <si>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</si>
  <si>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</si>
  <si>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</si>
  <si>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</si>
  <si>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</si>
  <si>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</si>
  <si>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</si>
  <si>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</si>
  <si>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</si>
  <si>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</si>
  <si>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</si>
  <si>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</si>
  <si>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</si>
  <si>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</si>
  <si>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</si>
  <si>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</si>
  <si>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</si>
  <si>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</si>
  <si>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</si>
  <si>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</si>
  <si>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</si>
  <si>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</si>
  <si>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</si>
  <si>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</si>
  <si>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</si>
  <si>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</si>
  <si>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</si>
  <si>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</si>
  <si>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</si>
  <si>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</si>
  <si>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</si>
  <si>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</si>
  <si>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</si>
  <si>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</si>
  <si>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</si>
  <si>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</si>
  <si>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</si>
  <si>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</si>
  <si>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</si>
  <si>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</si>
  <si>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</si>
  <si>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</si>
  <si>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</si>
  <si>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</si>
  <si>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</si>
  <si>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</si>
  <si>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</si>
  <si>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</si>
  <si>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</si>
  <si>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</si>
  <si>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</si>
  <si>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</si>
  <si>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</si>
  <si>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</si>
  <si>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</si>
  <si>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</si>
  <si>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</si>
  <si>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</si>
  <si>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</si>
  <si>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</si>
  <si>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</si>
  <si>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</si>
  <si>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</si>
  <si>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</si>
  <si>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</si>
  <si>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</si>
  <si>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</si>
  <si>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</si>
  <si>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</si>
  <si>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</si>
  <si>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</si>
  <si>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</si>
  <si>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</si>
  <si>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</si>
  <si>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</si>
  <si>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</si>
  <si>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</si>
  <si>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</si>
  <si>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</si>
  <si>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</si>
  <si>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</si>
  <si>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</si>
  <si>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</si>
  <si>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</si>
  <si>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</si>
  <si>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</si>
  <si>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</si>
  <si>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</si>
  <si>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</si>
  <si>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</si>
  <si>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</si>
  <si>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</si>
  <si>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</si>
  <si>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</si>
  <si>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</si>
  <si>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</si>
  <si>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</si>
  <si>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</si>
  <si>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</si>
  <si>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</si>
  <si>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</si>
  <si>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</si>
  <si>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</si>
  <si>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</si>
  <si>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</si>
  <si>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</si>
  <si>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</si>
  <si>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</si>
  <si>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</si>
  <si>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</si>
  <si>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</si>
  <si>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</si>
  <si>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</si>
  <si>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</si>
  <si>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</si>
  <si>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</si>
  <si>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</si>
  <si>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</si>
  <si>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</si>
  <si>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</si>
  <si>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</si>
  <si>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</si>
  <si>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</si>
  <si>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</si>
  <si>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</si>
  <si>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</si>
  <si>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</si>
  <si>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</si>
  <si>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</si>
  <si>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</si>
  <si>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</si>
  <si>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</si>
  <si>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</si>
  <si>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</si>
  <si>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</si>
  <si>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</si>
  <si>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</si>
  <si>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</si>
  <si>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</si>
  <si>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</si>
  <si>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</si>
  <si>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</si>
  <si>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</si>
  <si>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The Lee Company</t>
  </si>
  <si>
    <t>Applicable to products manufactured by the Industrial MicroHydraulics Group.</t>
  </si>
  <si>
    <t>001162395</t>
  </si>
  <si>
    <t>DUNS</t>
  </si>
  <si>
    <t>82 Pequot Park Rd. Westbrook, CT</t>
  </si>
  <si>
    <t>Mike O'Neill</t>
  </si>
  <si>
    <t xml:space="preserve">BeanM@TheLeeCo.com </t>
  </si>
  <si>
    <t>(860) 399 - 6281</t>
  </si>
  <si>
    <t>Quality Assurance Manager</t>
  </si>
  <si>
    <t>ONeillM@TheLeeCo.com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</si>
</sst>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ONeillM@TheLeeCo.com" TargetMode="External"/><Relationship Id="rId1" Type="http://schemas.openxmlformats.org/officeDocument/2006/relationships/hyperlink" Target="mailto:BeanM@TheLeeCo.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election activeCell="B5" sqref="B5"/>
    </sheetView>
  </sheetViews>
  <sheetFormatPr defaultColWidth="9" defaultRowHeight="13.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285">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5">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 customHeight="1">
      <c r="A57" s="93" t="str">
        <f ca="1">OFFSET(L!$C$1,MATCH("Instructions"&amp;ADDRESS(ROW(),COLUMN(),4),L!$A:$A,0)-1,SL,,)</f>
        <v>10. Smelter Location: State/Province, if applicable – Provide the state or province where the smelter is located. This field is optional.</v>
      </c>
      <c r="B57" s="179"/>
    </row>
    <row r="58" spans="1:2" ht="150">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0">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9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5">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65625" defaultRowHeight="14"/>
  <cols>
    <col min="1" max="1" width="14.765625" style="126" customWidth="1"/>
    <col min="2" max="2" width="14" style="126" customWidth="1"/>
    <col min="3" max="3" width="6" style="126" customWidth="1"/>
    <col min="4" max="4" width="51" style="126" customWidth="1"/>
    <col min="5" max="5" width="46" style="240" customWidth="1"/>
    <col min="6" max="6" width="61.765625" style="241" customWidth="1"/>
    <col min="7" max="7" width="61.765625" style="126" customWidth="1"/>
    <col min="8" max="8" width="65.765625" style="143" customWidth="1"/>
    <col min="9" max="9" width="51.4609375" style="188" customWidth="1"/>
    <col min="10" max="16384" width="8.765625" style="188"/>
  </cols>
  <sheetData>
    <row r="1" spans="1:9">
      <c r="B1" s="126" t="s">
        <v>361</v>
      </c>
      <c r="C1" s="126" t="s">
        <v>362</v>
      </c>
      <c r="D1" s="126" t="s">
        <v>17</v>
      </c>
      <c r="E1" s="240" t="s">
        <v>363</v>
      </c>
      <c r="F1" s="241" t="s">
        <v>364</v>
      </c>
      <c r="G1" s="126" t="s">
        <v>365</v>
      </c>
      <c r="H1" s="276" t="s">
        <v>366</v>
      </c>
      <c r="I1" s="188" t="s">
        <v>18438</v>
      </c>
    </row>
    <row r="2" spans="1:9" ht="41">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08">
      <c r="A9" s="126" t="str">
        <f t="shared" ref="A9" si="1">B9&amp;C9</f>
        <v>InstructionsA9</v>
      </c>
      <c r="B9" s="126" t="s">
        <v>367</v>
      </c>
      <c r="C9" s="126" t="s">
        <v>395</v>
      </c>
      <c r="D9" s="126" t="s">
        <v>19324</v>
      </c>
      <c r="E9" s="240" t="s">
        <v>19482</v>
      </c>
      <c r="F9" s="241" t="s">
        <v>19959</v>
      </c>
      <c r="G9" s="126" t="s">
        <v>19960</v>
      </c>
      <c r="H9" s="276" t="s">
        <v>19961</v>
      </c>
      <c r="I9" s="100" t="s">
        <v>19962</v>
      </c>
    </row>
    <row r="10" spans="1:9" ht="40.5">
      <c r="A10" s="126" t="str">
        <f t="shared" si="0"/>
        <v>InstructionsA10</v>
      </c>
      <c r="B10" s="126" t="s">
        <v>367</v>
      </c>
      <c r="C10" s="126" t="s">
        <v>396</v>
      </c>
      <c r="D10" s="126" t="s">
        <v>19325</v>
      </c>
      <c r="E10" s="240" t="s">
        <v>19991</v>
      </c>
      <c r="F10" s="241" t="s">
        <v>20003</v>
      </c>
      <c r="G10" s="126" t="s">
        <v>20015</v>
      </c>
      <c r="H10" s="276" t="s">
        <v>20027</v>
      </c>
      <c r="I10" s="126" t="s">
        <v>20040</v>
      </c>
    </row>
    <row r="11" spans="1:9" ht="28">
      <c r="A11" s="126" t="str">
        <f>B11&amp;C11</f>
        <v>InstructionsA11</v>
      </c>
      <c r="B11" s="126" t="s">
        <v>367</v>
      </c>
      <c r="C11" s="126" t="s">
        <v>397</v>
      </c>
      <c r="D11" s="126" t="s">
        <v>19326</v>
      </c>
      <c r="E11" s="240" t="s">
        <v>19992</v>
      </c>
      <c r="F11" s="241" t="s">
        <v>20004</v>
      </c>
      <c r="G11" s="126" t="s">
        <v>20016</v>
      </c>
      <c r="H11" s="276" t="s">
        <v>20028</v>
      </c>
      <c r="I11" s="126" t="s">
        <v>20039</v>
      </c>
    </row>
    <row r="12" spans="1:9" ht="43.5">
      <c r="A12" s="126" t="str">
        <f t="shared" si="0"/>
        <v>InstructionsA12</v>
      </c>
      <c r="B12" s="126" t="s">
        <v>367</v>
      </c>
      <c r="C12" s="126" t="s">
        <v>398</v>
      </c>
      <c r="D12" s="126" t="s">
        <v>19327</v>
      </c>
      <c r="E12" s="221" t="s">
        <v>19993</v>
      </c>
      <c r="F12" s="243" t="s">
        <v>20005</v>
      </c>
      <c r="G12" s="126" t="s">
        <v>20017</v>
      </c>
      <c r="H12" s="276" t="s">
        <v>20029</v>
      </c>
      <c r="I12" s="126" t="s">
        <v>20041</v>
      </c>
    </row>
    <row r="13" spans="1:9" ht="40.5">
      <c r="A13" s="126" t="str">
        <f t="shared" si="0"/>
        <v>InstructionsA13</v>
      </c>
      <c r="B13" s="126" t="s">
        <v>367</v>
      </c>
      <c r="C13" s="126" t="s">
        <v>399</v>
      </c>
      <c r="D13" s="126" t="s">
        <v>19328</v>
      </c>
      <c r="E13" s="240" t="s">
        <v>19994</v>
      </c>
      <c r="F13" s="241" t="s">
        <v>20006</v>
      </c>
      <c r="G13" s="126" t="s">
        <v>20018</v>
      </c>
      <c r="H13" s="276" t="s">
        <v>20030</v>
      </c>
      <c r="I13" s="126" t="s">
        <v>20042</v>
      </c>
    </row>
    <row r="14" spans="1:9" ht="67.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1">
      <c r="A16" s="126" t="str">
        <f t="shared" si="0"/>
        <v>InstructionsA16</v>
      </c>
      <c r="B16" s="126" t="s">
        <v>367</v>
      </c>
      <c r="C16" s="126" t="s">
        <v>402</v>
      </c>
      <c r="D16" s="126" t="s">
        <v>19331</v>
      </c>
      <c r="E16" s="240" t="s">
        <v>19997</v>
      </c>
      <c r="F16" s="241" t="s">
        <v>20009</v>
      </c>
      <c r="G16" s="126" t="s">
        <v>20021</v>
      </c>
      <c r="H16" s="276" t="s">
        <v>20033</v>
      </c>
      <c r="I16" s="126" t="s">
        <v>20045</v>
      </c>
    </row>
    <row r="17" spans="1:9" ht="27">
      <c r="A17" s="126" t="str">
        <f t="shared" si="0"/>
        <v>InstructionsA17</v>
      </c>
      <c r="B17" s="126" t="s">
        <v>367</v>
      </c>
      <c r="C17" s="126" t="s">
        <v>403</v>
      </c>
      <c r="D17" s="126" t="s">
        <v>19332</v>
      </c>
      <c r="E17" s="221" t="s">
        <v>19998</v>
      </c>
      <c r="F17" s="243" t="s">
        <v>20010</v>
      </c>
      <c r="G17" s="126" t="s">
        <v>20022</v>
      </c>
      <c r="H17" s="276" t="s">
        <v>20034</v>
      </c>
      <c r="I17" s="126" t="s">
        <v>20046</v>
      </c>
    </row>
    <row r="18" spans="1:9" ht="67.5">
      <c r="A18" s="126" t="str">
        <f t="shared" si="0"/>
        <v>InstructionsA18</v>
      </c>
      <c r="B18" s="126" t="s">
        <v>367</v>
      </c>
      <c r="C18" s="126" t="s">
        <v>404</v>
      </c>
      <c r="D18" s="126" t="s">
        <v>19333</v>
      </c>
      <c r="E18" s="240" t="s">
        <v>19999</v>
      </c>
      <c r="F18" s="241" t="s">
        <v>20011</v>
      </c>
      <c r="G18" s="126" t="s">
        <v>20023</v>
      </c>
      <c r="H18" s="276" t="s">
        <v>20035</v>
      </c>
      <c r="I18" s="126" t="s">
        <v>20047</v>
      </c>
    </row>
    <row r="19" spans="1:9" ht="40.5">
      <c r="A19" s="126" t="str">
        <f>B19&amp;C19</f>
        <v>InstructionsA19</v>
      </c>
      <c r="B19" s="126" t="s">
        <v>367</v>
      </c>
      <c r="C19" s="126" t="s">
        <v>405</v>
      </c>
      <c r="D19" s="126" t="s">
        <v>19334</v>
      </c>
      <c r="E19" s="126" t="s">
        <v>20000</v>
      </c>
      <c r="F19" s="243" t="s">
        <v>20012</v>
      </c>
      <c r="G19" s="126" t="s">
        <v>20024</v>
      </c>
      <c r="H19" s="276" t="s">
        <v>20036</v>
      </c>
      <c r="I19" s="126" t="s">
        <v>20048</v>
      </c>
    </row>
    <row r="20" spans="1:9" ht="40.5">
      <c r="A20" s="126" t="str">
        <f t="shared" si="0"/>
        <v>InstructionsA20</v>
      </c>
      <c r="B20" s="126" t="s">
        <v>367</v>
      </c>
      <c r="C20" s="126" t="s">
        <v>406</v>
      </c>
      <c r="D20" s="126" t="s">
        <v>19335</v>
      </c>
      <c r="E20" s="240" t="s">
        <v>20001</v>
      </c>
      <c r="F20" s="241" t="s">
        <v>20013</v>
      </c>
      <c r="G20" s="126" t="s">
        <v>20025</v>
      </c>
      <c r="H20" s="279" t="s">
        <v>20037</v>
      </c>
      <c r="I20" s="126" t="s">
        <v>20049</v>
      </c>
    </row>
    <row r="21" spans="1:9" ht="40.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1.5">
      <c r="A23" s="126" t="str">
        <f t="shared" si="0"/>
        <v>InstructionsA24</v>
      </c>
      <c r="B23" s="126" t="s">
        <v>367</v>
      </c>
      <c r="C23" s="126" t="s">
        <v>408</v>
      </c>
      <c r="D23" s="126" t="s">
        <v>19374</v>
      </c>
      <c r="E23" s="240" t="s">
        <v>19483</v>
      </c>
      <c r="F23" s="241" t="s">
        <v>19484</v>
      </c>
      <c r="G23" s="242" t="s">
        <v>19485</v>
      </c>
      <c r="H23" s="279" t="s">
        <v>19486</v>
      </c>
      <c r="I23" s="126" t="s">
        <v>19487</v>
      </c>
    </row>
    <row r="24" spans="1:9" ht="30">
      <c r="A24" s="126" t="str">
        <f>B24&amp;C24</f>
        <v>InstructionsA25</v>
      </c>
      <c r="B24" s="126" t="s">
        <v>367</v>
      </c>
      <c r="C24" s="126" t="s">
        <v>414</v>
      </c>
      <c r="D24" s="126" t="s">
        <v>409</v>
      </c>
      <c r="E24" s="240" t="s">
        <v>410</v>
      </c>
      <c r="F24" s="241" t="s">
        <v>411</v>
      </c>
      <c r="G24" s="126" t="s">
        <v>412</v>
      </c>
      <c r="H24" s="279" t="s">
        <v>413</v>
      </c>
      <c r="I24" s="126" t="s">
        <v>18442</v>
      </c>
    </row>
    <row r="25" spans="1:9" ht="94.5">
      <c r="A25" s="126" t="str">
        <f t="shared" si="0"/>
        <v>InstructionsA26</v>
      </c>
      <c r="B25" s="126" t="s">
        <v>367</v>
      </c>
      <c r="C25" s="126" t="s">
        <v>415</v>
      </c>
      <c r="D25" s="126" t="s">
        <v>19259</v>
      </c>
      <c r="E25" s="240" t="s">
        <v>19488</v>
      </c>
      <c r="F25" s="271" t="s">
        <v>19492</v>
      </c>
      <c r="G25" s="126" t="s">
        <v>19489</v>
      </c>
      <c r="H25" s="276" t="s">
        <v>19490</v>
      </c>
      <c r="I25" s="126" t="s">
        <v>19491</v>
      </c>
    </row>
    <row r="26" spans="1:9" ht="229.5">
      <c r="A26" s="126" t="str">
        <f t="shared" si="0"/>
        <v>InstructionsA27</v>
      </c>
      <c r="B26" s="126" t="s">
        <v>367</v>
      </c>
      <c r="C26" s="126" t="s">
        <v>416</v>
      </c>
      <c r="D26" s="126" t="s">
        <v>19493</v>
      </c>
      <c r="E26" s="244" t="s">
        <v>19494</v>
      </c>
      <c r="F26" s="271" t="s">
        <v>19871</v>
      </c>
      <c r="G26" s="126" t="s">
        <v>19506</v>
      </c>
      <c r="H26" s="276" t="s">
        <v>19495</v>
      </c>
      <c r="I26" s="126" t="s">
        <v>19496</v>
      </c>
    </row>
    <row r="27" spans="1:9" ht="40.5">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43">
      <c r="A30" s="126" t="str">
        <f t="shared" si="2"/>
        <v>InstructionsA31</v>
      </c>
      <c r="B30" s="126" t="s">
        <v>367</v>
      </c>
      <c r="C30" s="126" t="s">
        <v>425</v>
      </c>
      <c r="D30" s="126" t="s">
        <v>19321</v>
      </c>
      <c r="E30" s="381" t="s">
        <v>19875</v>
      </c>
      <c r="F30" s="241" t="s">
        <v>19874</v>
      </c>
      <c r="G30" s="126" t="s">
        <v>19876</v>
      </c>
      <c r="H30" s="276" t="s">
        <v>19877</v>
      </c>
      <c r="I30" s="126" t="s">
        <v>19878</v>
      </c>
    </row>
    <row r="31" spans="1:9" ht="229.5">
      <c r="A31" s="126" t="str">
        <f t="shared" si="2"/>
        <v>InstructionsA32</v>
      </c>
      <c r="B31" s="126" t="s">
        <v>367</v>
      </c>
      <c r="C31" s="126" t="s">
        <v>426</v>
      </c>
      <c r="D31" s="126" t="s">
        <v>19322</v>
      </c>
      <c r="E31" s="126" t="s">
        <v>19880</v>
      </c>
      <c r="F31" s="245" t="s">
        <v>19879</v>
      </c>
      <c r="G31" s="126" t="s">
        <v>19881</v>
      </c>
      <c r="H31" s="276" t="s">
        <v>19882</v>
      </c>
      <c r="I31" s="126" t="s">
        <v>19883</v>
      </c>
    </row>
    <row r="32" spans="1:9" ht="135">
      <c r="A32" s="126" t="str">
        <f t="shared" si="2"/>
        <v>InstructionsA33</v>
      </c>
      <c r="B32" s="126" t="s">
        <v>367</v>
      </c>
      <c r="C32" s="126" t="s">
        <v>427</v>
      </c>
      <c r="D32" s="126" t="s">
        <v>19263</v>
      </c>
      <c r="E32" s="381" t="s">
        <v>19507</v>
      </c>
      <c r="F32" s="245" t="s">
        <v>19884</v>
      </c>
      <c r="G32" s="126" t="s">
        <v>19508</v>
      </c>
      <c r="H32" s="276" t="s">
        <v>19509</v>
      </c>
      <c r="I32" s="126" t="s">
        <v>19510</v>
      </c>
    </row>
    <row r="33" spans="1:9" ht="13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0">
      <c r="A35" s="126" t="str">
        <f t="shared" si="0"/>
        <v>InstructionsA37</v>
      </c>
      <c r="B35" s="126" t="s">
        <v>367</v>
      </c>
      <c r="C35" s="126" t="s">
        <v>429</v>
      </c>
      <c r="D35" s="126" t="s">
        <v>19262</v>
      </c>
      <c r="E35" s="240" t="s">
        <v>19519</v>
      </c>
      <c r="F35" s="241" t="s">
        <v>19887</v>
      </c>
      <c r="G35" s="248" t="s">
        <v>19520</v>
      </c>
      <c r="H35" s="276" t="s">
        <v>19521</v>
      </c>
      <c r="I35" s="126" t="s">
        <v>19522</v>
      </c>
    </row>
    <row r="36" spans="1:9" ht="67.5">
      <c r="A36" s="126" t="str">
        <f t="shared" si="0"/>
        <v>InstructionsA38</v>
      </c>
      <c r="B36" s="126" t="s">
        <v>367</v>
      </c>
      <c r="C36" s="126" t="s">
        <v>434</v>
      </c>
      <c r="D36" s="126" t="s">
        <v>19265</v>
      </c>
      <c r="E36" s="244" t="s">
        <v>430</v>
      </c>
      <c r="F36" s="271" t="s">
        <v>431</v>
      </c>
      <c r="G36" s="126" t="s">
        <v>432</v>
      </c>
      <c r="H36" s="276" t="s">
        <v>433</v>
      </c>
      <c r="I36" s="126" t="s">
        <v>18444</v>
      </c>
    </row>
    <row r="37" spans="1:9" ht="81">
      <c r="A37" s="126" t="str">
        <f t="shared" si="0"/>
        <v>InstructionsA39</v>
      </c>
      <c r="B37" s="126" t="s">
        <v>367</v>
      </c>
      <c r="C37" s="126" t="s">
        <v>435</v>
      </c>
      <c r="D37" s="126" t="s">
        <v>19266</v>
      </c>
      <c r="E37" s="244" t="s">
        <v>19524</v>
      </c>
      <c r="F37" s="271" t="s">
        <v>19525</v>
      </c>
      <c r="G37" s="126" t="s">
        <v>19527</v>
      </c>
      <c r="H37" s="276" t="s">
        <v>19529</v>
      </c>
      <c r="I37" s="126" t="s">
        <v>19531</v>
      </c>
    </row>
    <row r="38" spans="1:9" ht="121.5">
      <c r="A38" s="126" t="str">
        <f t="shared" si="0"/>
        <v>InstructionsA40</v>
      </c>
      <c r="B38" s="126" t="s">
        <v>367</v>
      </c>
      <c r="C38" s="126" t="s">
        <v>436</v>
      </c>
      <c r="D38" s="126" t="s">
        <v>19267</v>
      </c>
      <c r="E38" s="381" t="s">
        <v>19523</v>
      </c>
      <c r="F38" s="272" t="s">
        <v>19888</v>
      </c>
      <c r="G38" s="126" t="s">
        <v>19526</v>
      </c>
      <c r="H38" s="276" t="s">
        <v>19528</v>
      </c>
      <c r="I38" s="126" t="s">
        <v>19530</v>
      </c>
    </row>
    <row r="39" spans="1:9" ht="189">
      <c r="A39" s="126" t="str">
        <f t="shared" si="0"/>
        <v>InstructionsA41</v>
      </c>
      <c r="B39" s="126" t="s">
        <v>367</v>
      </c>
      <c r="C39" s="126" t="s">
        <v>442</v>
      </c>
      <c r="D39" s="126" t="s">
        <v>437</v>
      </c>
      <c r="E39" s="247" t="s">
        <v>438</v>
      </c>
      <c r="F39" s="273" t="s">
        <v>439</v>
      </c>
      <c r="G39" s="246" t="s">
        <v>440</v>
      </c>
      <c r="H39" s="276" t="s">
        <v>441</v>
      </c>
      <c r="I39" s="126" t="s">
        <v>18445</v>
      </c>
    </row>
    <row r="40" spans="1:9" ht="229.5">
      <c r="A40" s="126" t="str">
        <f>B40&amp;C40</f>
        <v>InstructionsA42</v>
      </c>
      <c r="B40" s="126" t="s">
        <v>367</v>
      </c>
      <c r="C40" s="126" t="s">
        <v>448</v>
      </c>
      <c r="D40" s="126" t="s">
        <v>443</v>
      </c>
      <c r="E40" s="247" t="s">
        <v>444</v>
      </c>
      <c r="F40" s="273" t="s">
        <v>445</v>
      </c>
      <c r="G40" s="249" t="s">
        <v>446</v>
      </c>
      <c r="H40" s="280" t="s">
        <v>447</v>
      </c>
      <c r="I40" s="126" t="s">
        <v>18446</v>
      </c>
    </row>
    <row r="41" spans="1:9" ht="202.5">
      <c r="A41" s="126" t="str">
        <f>B41&amp;C41</f>
        <v>InstructionsA43</v>
      </c>
      <c r="B41" s="126" t="s">
        <v>367</v>
      </c>
      <c r="C41" s="126" t="s">
        <v>454</v>
      </c>
      <c r="D41" s="126" t="s">
        <v>449</v>
      </c>
      <c r="E41" s="240" t="s">
        <v>450</v>
      </c>
      <c r="F41" s="271" t="s">
        <v>451</v>
      </c>
      <c r="G41" s="126" t="s">
        <v>452</v>
      </c>
      <c r="H41" s="276" t="s">
        <v>453</v>
      </c>
      <c r="I41" s="126" t="s">
        <v>18447</v>
      </c>
    </row>
    <row r="42" spans="1:9" ht="81">
      <c r="A42" s="126" t="str">
        <f t="shared" si="0"/>
        <v>InstructionsA44</v>
      </c>
      <c r="B42" s="126" t="s">
        <v>367</v>
      </c>
      <c r="C42" s="126" t="s">
        <v>19339</v>
      </c>
      <c r="D42" s="126" t="s">
        <v>455</v>
      </c>
      <c r="E42" s="240" t="s">
        <v>456</v>
      </c>
      <c r="F42" s="271" t="s">
        <v>19533</v>
      </c>
      <c r="G42" s="126" t="s">
        <v>457</v>
      </c>
      <c r="H42" s="276" t="s">
        <v>458</v>
      </c>
      <c r="I42" s="126" t="s">
        <v>18448</v>
      </c>
    </row>
    <row r="43" spans="1:9" ht="67.5">
      <c r="A43" s="126" t="str">
        <f t="shared" si="0"/>
        <v>InstructionsA46</v>
      </c>
      <c r="B43" s="126" t="s">
        <v>367</v>
      </c>
      <c r="C43" s="126" t="s">
        <v>464</v>
      </c>
      <c r="D43" s="126" t="s">
        <v>459</v>
      </c>
      <c r="E43" s="240" t="s">
        <v>460</v>
      </c>
      <c r="F43" s="241" t="s">
        <v>461</v>
      </c>
      <c r="G43" s="126" t="s">
        <v>462</v>
      </c>
      <c r="H43" s="276" t="s">
        <v>463</v>
      </c>
      <c r="I43" s="126" t="s">
        <v>18449</v>
      </c>
    </row>
    <row r="44" spans="1:9" ht="94.5">
      <c r="A44" s="126" t="str">
        <f t="shared" si="0"/>
        <v>InstructionsA47</v>
      </c>
      <c r="B44" s="126" t="s">
        <v>367</v>
      </c>
      <c r="C44" s="126" t="s">
        <v>19340</v>
      </c>
      <c r="D44" s="126" t="s">
        <v>19268</v>
      </c>
      <c r="E44" s="244" t="s">
        <v>465</v>
      </c>
      <c r="F44" s="271" t="s">
        <v>466</v>
      </c>
      <c r="G44" s="248" t="s">
        <v>467</v>
      </c>
      <c r="H44" s="276" t="s">
        <v>468</v>
      </c>
      <c r="I44" s="126" t="s">
        <v>18450</v>
      </c>
    </row>
    <row r="45" spans="1:9" ht="67.5">
      <c r="A45" s="126" t="str">
        <f t="shared" si="0"/>
        <v>InstructionsA48</v>
      </c>
      <c r="B45" s="234" t="s">
        <v>367</v>
      </c>
      <c r="C45" s="126" t="s">
        <v>469</v>
      </c>
      <c r="D45" s="234" t="s">
        <v>470</v>
      </c>
      <c r="E45" s="240" t="s">
        <v>471</v>
      </c>
      <c r="F45" s="241" t="s">
        <v>472</v>
      </c>
      <c r="G45" s="250" t="s">
        <v>473</v>
      </c>
      <c r="H45" s="276" t="s">
        <v>474</v>
      </c>
      <c r="I45" s="126" t="s">
        <v>18451</v>
      </c>
    </row>
    <row r="46" spans="1:9" ht="67.5">
      <c r="A46" s="126" t="str">
        <f>B46&amp;C46</f>
        <v>InstructionsA49</v>
      </c>
      <c r="B46" s="126" t="s">
        <v>367</v>
      </c>
      <c r="C46" s="126" t="s">
        <v>475</v>
      </c>
      <c r="D46" s="126" t="s">
        <v>19389</v>
      </c>
      <c r="E46" s="126" t="s">
        <v>19532</v>
      </c>
      <c r="F46" s="241" t="s">
        <v>19889</v>
      </c>
      <c r="G46" s="126" t="s">
        <v>19534</v>
      </c>
      <c r="H46" s="279" t="s">
        <v>19535</v>
      </c>
      <c r="I46" s="126" t="s">
        <v>19536</v>
      </c>
    </row>
    <row r="47" spans="1:9" ht="148.5">
      <c r="A47" s="126" t="str">
        <f t="shared" si="0"/>
        <v>InstructionsA50</v>
      </c>
      <c r="B47" s="126" t="s">
        <v>367</v>
      </c>
      <c r="C47" s="126" t="s">
        <v>476</v>
      </c>
      <c r="D47" s="126" t="s">
        <v>477</v>
      </c>
      <c r="E47" s="274" t="s">
        <v>478</v>
      </c>
      <c r="F47" s="271" t="s">
        <v>479</v>
      </c>
      <c r="G47" s="126" t="s">
        <v>480</v>
      </c>
      <c r="H47" s="276" t="s">
        <v>481</v>
      </c>
      <c r="I47" s="126" t="s">
        <v>18452</v>
      </c>
    </row>
    <row r="48" spans="1:9" ht="67.5">
      <c r="A48" s="126" t="str">
        <f t="shared" si="0"/>
        <v>InstructionsA51</v>
      </c>
      <c r="B48" s="126" t="s">
        <v>367</v>
      </c>
      <c r="C48" s="126" t="s">
        <v>482</v>
      </c>
      <c r="D48" s="126" t="s">
        <v>19388</v>
      </c>
      <c r="E48" s="240" t="s">
        <v>483</v>
      </c>
      <c r="F48" s="241" t="s">
        <v>484</v>
      </c>
      <c r="G48" s="126" t="s">
        <v>485</v>
      </c>
      <c r="H48" s="276" t="s">
        <v>486</v>
      </c>
      <c r="I48" s="126" t="s">
        <v>18453</v>
      </c>
    </row>
    <row r="49" spans="1:9" ht="81">
      <c r="A49" s="126" t="str">
        <f t="shared" si="0"/>
        <v>InstructionsA52</v>
      </c>
      <c r="B49" s="126" t="s">
        <v>367</v>
      </c>
      <c r="C49" s="126" t="s">
        <v>487</v>
      </c>
      <c r="D49" s="126" t="s">
        <v>488</v>
      </c>
      <c r="E49" s="240" t="s">
        <v>489</v>
      </c>
      <c r="F49" s="241" t="s">
        <v>490</v>
      </c>
      <c r="G49" s="251" t="s">
        <v>491</v>
      </c>
      <c r="H49" s="276" t="s">
        <v>492</v>
      </c>
      <c r="I49" s="126" t="s">
        <v>18454</v>
      </c>
    </row>
    <row r="50" spans="1:9" ht="108">
      <c r="A50" s="126" t="str">
        <f>B50&amp;C50</f>
        <v>InstructionsA53</v>
      </c>
      <c r="B50" s="126" t="s">
        <v>367</v>
      </c>
      <c r="C50" s="126" t="s">
        <v>493</v>
      </c>
      <c r="D50" s="126" t="s">
        <v>494</v>
      </c>
      <c r="E50" s="240" t="s">
        <v>495</v>
      </c>
      <c r="F50" s="241" t="s">
        <v>496</v>
      </c>
      <c r="G50" s="251" t="s">
        <v>497</v>
      </c>
      <c r="H50" s="279" t="s">
        <v>498</v>
      </c>
      <c r="I50" s="126" t="s">
        <v>18455</v>
      </c>
    </row>
    <row r="51" spans="1:9" ht="67.5">
      <c r="A51" s="126" t="str">
        <f>B51&amp;C51</f>
        <v>InstructionsA54</v>
      </c>
      <c r="B51" s="126" t="s">
        <v>367</v>
      </c>
      <c r="C51" s="126" t="s">
        <v>499</v>
      </c>
      <c r="D51" s="126" t="s">
        <v>500</v>
      </c>
      <c r="E51" s="240" t="s">
        <v>501</v>
      </c>
      <c r="F51" s="241" t="s">
        <v>502</v>
      </c>
      <c r="G51" s="251" t="s">
        <v>503</v>
      </c>
      <c r="H51" s="276" t="s">
        <v>504</v>
      </c>
      <c r="I51" s="126" t="s">
        <v>18456</v>
      </c>
    </row>
    <row r="52" spans="1:9" ht="40.5">
      <c r="A52" s="126" t="str">
        <f t="shared" si="0"/>
        <v>InstructionsA55</v>
      </c>
      <c r="B52" s="126" t="s">
        <v>367</v>
      </c>
      <c r="C52" s="126" t="s">
        <v>505</v>
      </c>
      <c r="D52" s="126" t="s">
        <v>506</v>
      </c>
      <c r="E52" s="240" t="s">
        <v>507</v>
      </c>
      <c r="F52" s="241" t="s">
        <v>508</v>
      </c>
      <c r="G52" s="251" t="s">
        <v>509</v>
      </c>
      <c r="H52" s="276" t="s">
        <v>510</v>
      </c>
      <c r="I52" s="126" t="s">
        <v>18457</v>
      </c>
    </row>
    <row r="53" spans="1:9" ht="40.5">
      <c r="A53" s="126" t="str">
        <f t="shared" si="0"/>
        <v>InstructionsA56</v>
      </c>
      <c r="B53" s="126" t="s">
        <v>367</v>
      </c>
      <c r="C53" s="126" t="s">
        <v>511</v>
      </c>
      <c r="D53" s="126" t="s">
        <v>512</v>
      </c>
      <c r="E53" s="240" t="s">
        <v>513</v>
      </c>
      <c r="F53" s="241" t="s">
        <v>514</v>
      </c>
      <c r="G53" s="126" t="s">
        <v>515</v>
      </c>
      <c r="H53" s="276" t="s">
        <v>516</v>
      </c>
      <c r="I53" s="126" t="s">
        <v>18458</v>
      </c>
    </row>
    <row r="54" spans="1:9" ht="54">
      <c r="A54" s="126" t="str">
        <f t="shared" si="0"/>
        <v>InstructionsA57</v>
      </c>
      <c r="B54" s="126" t="s">
        <v>367</v>
      </c>
      <c r="C54" s="126" t="s">
        <v>517</v>
      </c>
      <c r="D54" s="126" t="s">
        <v>518</v>
      </c>
      <c r="E54" s="240" t="s">
        <v>519</v>
      </c>
      <c r="F54" s="241" t="s">
        <v>520</v>
      </c>
      <c r="G54" s="252" t="s">
        <v>521</v>
      </c>
      <c r="H54" s="276" t="s">
        <v>522</v>
      </c>
      <c r="I54" s="126" t="s">
        <v>18459</v>
      </c>
    </row>
    <row r="55" spans="1:9" ht="310.5">
      <c r="A55" s="126" t="str">
        <f t="shared" si="0"/>
        <v>InstructionsA58</v>
      </c>
      <c r="B55" s="126" t="s">
        <v>367</v>
      </c>
      <c r="C55" s="126" t="s">
        <v>523</v>
      </c>
      <c r="D55" s="126" t="s">
        <v>524</v>
      </c>
      <c r="E55" s="240" t="s">
        <v>525</v>
      </c>
      <c r="F55" s="241" t="s">
        <v>526</v>
      </c>
      <c r="G55" s="251" t="s">
        <v>527</v>
      </c>
      <c r="H55" s="276" t="s">
        <v>528</v>
      </c>
      <c r="I55" s="126" t="s">
        <v>18466</v>
      </c>
    </row>
    <row r="56" spans="1:9" ht="81">
      <c r="A56" s="126" t="str">
        <f t="shared" si="0"/>
        <v>InstructionsA59</v>
      </c>
      <c r="B56" s="126" t="s">
        <v>367</v>
      </c>
      <c r="C56" s="126" t="s">
        <v>529</v>
      </c>
      <c r="D56" s="126" t="s">
        <v>530</v>
      </c>
      <c r="E56" s="240" t="s">
        <v>531</v>
      </c>
      <c r="F56" s="241" t="s">
        <v>532</v>
      </c>
      <c r="G56" s="126" t="s">
        <v>533</v>
      </c>
      <c r="H56" s="276" t="s">
        <v>534</v>
      </c>
      <c r="I56" s="126" t="s">
        <v>18460</v>
      </c>
    </row>
    <row r="57" spans="1:9" ht="162">
      <c r="A57" s="126" t="str">
        <f t="shared" si="0"/>
        <v>InstructionsA60</v>
      </c>
      <c r="B57" s="126" t="s">
        <v>367</v>
      </c>
      <c r="C57" s="126" t="s">
        <v>535</v>
      </c>
      <c r="D57" s="126" t="s">
        <v>536</v>
      </c>
      <c r="E57" s="240" t="s">
        <v>537</v>
      </c>
      <c r="F57" s="241" t="s">
        <v>538</v>
      </c>
      <c r="G57" s="251" t="s">
        <v>539</v>
      </c>
      <c r="H57" s="276" t="s">
        <v>540</v>
      </c>
      <c r="I57" s="126" t="s">
        <v>18461</v>
      </c>
    </row>
    <row r="58" spans="1:9" ht="189">
      <c r="A58" s="126" t="str">
        <f t="shared" si="0"/>
        <v>InstructionsA61</v>
      </c>
      <c r="B58" s="126" t="s">
        <v>367</v>
      </c>
      <c r="C58" s="126" t="s">
        <v>541</v>
      </c>
      <c r="D58" s="126" t="s">
        <v>542</v>
      </c>
      <c r="E58" s="240" t="s">
        <v>543</v>
      </c>
      <c r="F58" s="241" t="s">
        <v>544</v>
      </c>
      <c r="G58" s="251" t="s">
        <v>545</v>
      </c>
      <c r="H58" s="276" t="s">
        <v>546</v>
      </c>
      <c r="I58" s="126" t="s">
        <v>18462</v>
      </c>
    </row>
    <row r="59" spans="1:9" ht="108">
      <c r="A59" s="126" t="str">
        <f>B59&amp;C59</f>
        <v>InstructionsA62</v>
      </c>
      <c r="B59" s="126" t="s">
        <v>367</v>
      </c>
      <c r="C59" s="126" t="s">
        <v>547</v>
      </c>
      <c r="D59" s="126" t="s">
        <v>548</v>
      </c>
      <c r="E59" s="274" t="s">
        <v>549</v>
      </c>
      <c r="F59" s="271" t="s">
        <v>550</v>
      </c>
      <c r="G59" s="251" t="s">
        <v>551</v>
      </c>
      <c r="H59" s="281" t="s">
        <v>552</v>
      </c>
      <c r="I59" s="126" t="s">
        <v>18463</v>
      </c>
    </row>
    <row r="60" spans="1:9" ht="42">
      <c r="A60" s="126" t="str">
        <f t="shared" si="0"/>
        <v>InstructionsA63</v>
      </c>
      <c r="B60" s="126" t="s">
        <v>367</v>
      </c>
      <c r="C60" s="126" t="s">
        <v>553</v>
      </c>
      <c r="D60" s="126" t="s">
        <v>554</v>
      </c>
      <c r="E60" s="240" t="s">
        <v>555</v>
      </c>
      <c r="F60" s="241" t="s">
        <v>556</v>
      </c>
      <c r="G60" s="126" t="s">
        <v>557</v>
      </c>
      <c r="H60" s="276" t="s">
        <v>558</v>
      </c>
      <c r="I60" s="126" t="s">
        <v>18464</v>
      </c>
    </row>
    <row r="61" spans="1:9" ht="27">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7.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4">
      <c r="A63" s="126" t="str">
        <f t="shared" si="4"/>
        <v>InstructionsA67</v>
      </c>
      <c r="B63" s="126" t="s">
        <v>367</v>
      </c>
      <c r="C63" s="126" t="s">
        <v>565</v>
      </c>
      <c r="D63" s="126" t="s">
        <v>19396</v>
      </c>
      <c r="E63" s="240" t="s">
        <v>19397</v>
      </c>
      <c r="F63" s="241" t="s">
        <v>19398</v>
      </c>
      <c r="G63" s="126" t="s">
        <v>19399</v>
      </c>
      <c r="H63" s="276" t="s">
        <v>19400</v>
      </c>
      <c r="I63" s="126" t="s">
        <v>19401</v>
      </c>
    </row>
    <row r="64" spans="1:9" ht="40.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08">
      <c r="A65" s="126" t="str">
        <f t="shared" si="5"/>
        <v>InstructionsA69</v>
      </c>
      <c r="B65" s="126" t="s">
        <v>367</v>
      </c>
      <c r="C65" s="126" t="s">
        <v>577</v>
      </c>
      <c r="D65" s="126" t="s">
        <v>19408</v>
      </c>
      <c r="E65" s="240" t="s">
        <v>19409</v>
      </c>
      <c r="F65" s="241" t="s">
        <v>19410</v>
      </c>
      <c r="G65" s="126" t="s">
        <v>19411</v>
      </c>
      <c r="H65" s="276" t="s">
        <v>19412</v>
      </c>
      <c r="I65" s="126" t="s">
        <v>19413</v>
      </c>
    </row>
    <row r="66" spans="1:9" ht="40.5">
      <c r="A66" s="126" t="str">
        <f t="shared" si="5"/>
        <v>InstructionsA70</v>
      </c>
      <c r="B66" s="126" t="s">
        <v>367</v>
      </c>
      <c r="C66" s="126" t="s">
        <v>583</v>
      </c>
      <c r="D66" s="126" t="s">
        <v>19414</v>
      </c>
      <c r="E66" s="240" t="s">
        <v>19415</v>
      </c>
      <c r="F66" s="241" t="s">
        <v>19416</v>
      </c>
      <c r="G66" s="126" t="s">
        <v>19417</v>
      </c>
      <c r="H66" s="276" t="s">
        <v>19418</v>
      </c>
      <c r="I66" s="126" t="s">
        <v>19419</v>
      </c>
    </row>
    <row r="67" spans="1:9" ht="40.5">
      <c r="A67" s="126" t="str">
        <f t="shared" si="5"/>
        <v>InstructionsA71</v>
      </c>
      <c r="B67" s="126" t="s">
        <v>367</v>
      </c>
      <c r="C67" s="126" t="s">
        <v>589</v>
      </c>
      <c r="D67" s="126" t="s">
        <v>19420</v>
      </c>
      <c r="E67" s="240" t="s">
        <v>19421</v>
      </c>
      <c r="F67" s="241" t="s">
        <v>19422</v>
      </c>
      <c r="G67" s="126" t="s">
        <v>19423</v>
      </c>
      <c r="H67" s="276" t="s">
        <v>19424</v>
      </c>
      <c r="I67" s="126" t="s">
        <v>19425</v>
      </c>
    </row>
    <row r="68" spans="1:9" ht="40.5">
      <c r="A68" s="126" t="str">
        <f t="shared" si="5"/>
        <v>InstructionsA72</v>
      </c>
      <c r="B68" s="126" t="s">
        <v>367</v>
      </c>
      <c r="C68" s="126" t="s">
        <v>595</v>
      </c>
      <c r="D68" s="126" t="s">
        <v>19426</v>
      </c>
      <c r="E68" s="240" t="s">
        <v>19427</v>
      </c>
      <c r="F68" s="241" t="s">
        <v>19428</v>
      </c>
      <c r="G68" s="126" t="s">
        <v>19429</v>
      </c>
      <c r="H68" s="276" t="s">
        <v>19430</v>
      </c>
      <c r="I68" s="126" t="s">
        <v>19431</v>
      </c>
    </row>
    <row r="69" spans="1:9" ht="40.5">
      <c r="A69" s="126" t="str">
        <f t="shared" si="5"/>
        <v>InstructionsA73</v>
      </c>
      <c r="B69" s="126" t="s">
        <v>367</v>
      </c>
      <c r="C69" s="126" t="s">
        <v>601</v>
      </c>
      <c r="D69" s="126" t="s">
        <v>19432</v>
      </c>
      <c r="E69" s="240" t="s">
        <v>19433</v>
      </c>
      <c r="F69" s="241" t="s">
        <v>19434</v>
      </c>
      <c r="G69" s="126" t="s">
        <v>19435</v>
      </c>
      <c r="H69" s="276" t="s">
        <v>19436</v>
      </c>
      <c r="I69" s="126" t="s">
        <v>19437</v>
      </c>
    </row>
    <row r="70" spans="1:9" ht="54">
      <c r="A70" s="126" t="str">
        <f t="shared" si="5"/>
        <v>InstructionsA74</v>
      </c>
      <c r="B70" s="126" t="s">
        <v>367</v>
      </c>
      <c r="C70" s="126" t="s">
        <v>19469</v>
      </c>
      <c r="D70" s="126" t="s">
        <v>19438</v>
      </c>
      <c r="E70" s="240" t="s">
        <v>19439</v>
      </c>
      <c r="F70" s="241" t="s">
        <v>19440</v>
      </c>
      <c r="G70" s="126" t="s">
        <v>19441</v>
      </c>
      <c r="H70" s="276" t="s">
        <v>19442</v>
      </c>
      <c r="I70" s="126" t="s">
        <v>19443</v>
      </c>
    </row>
    <row r="71" spans="1:9" ht="216">
      <c r="A71" s="126" t="str">
        <f t="shared" si="5"/>
        <v>InstructionsA75</v>
      </c>
      <c r="B71" s="126" t="s">
        <v>367</v>
      </c>
      <c r="C71" s="126" t="s">
        <v>19470</v>
      </c>
      <c r="D71" s="126" t="s">
        <v>19444</v>
      </c>
      <c r="E71" s="240" t="s">
        <v>19445</v>
      </c>
      <c r="F71" s="241" t="s">
        <v>19446</v>
      </c>
      <c r="G71" s="126" t="s">
        <v>19447</v>
      </c>
      <c r="H71" s="276" t="s">
        <v>19448</v>
      </c>
      <c r="I71" s="126" t="s">
        <v>19449</v>
      </c>
    </row>
    <row r="72" spans="1:9" ht="81">
      <c r="A72" s="126" t="str">
        <f t="shared" si="5"/>
        <v>InstructionsA76</v>
      </c>
      <c r="B72" s="126" t="s">
        <v>367</v>
      </c>
      <c r="C72" s="126" t="s">
        <v>19471</v>
      </c>
      <c r="D72" s="126" t="s">
        <v>19450</v>
      </c>
      <c r="E72" s="240" t="s">
        <v>19451</v>
      </c>
      <c r="F72" s="241" t="s">
        <v>19452</v>
      </c>
      <c r="G72" s="126" t="s">
        <v>19453</v>
      </c>
      <c r="H72" s="276" t="s">
        <v>19454</v>
      </c>
      <c r="I72" s="126" t="s">
        <v>19455</v>
      </c>
    </row>
    <row r="73" spans="1:9" ht="135">
      <c r="A73" s="126" t="str">
        <f t="shared" si="5"/>
        <v>InstructionsA77</v>
      </c>
      <c r="B73" s="126" t="s">
        <v>367</v>
      </c>
      <c r="C73" s="126" t="s">
        <v>19472</v>
      </c>
      <c r="D73" s="126" t="s">
        <v>19456</v>
      </c>
      <c r="E73" s="240" t="s">
        <v>19457</v>
      </c>
      <c r="F73" s="241" t="s">
        <v>19458</v>
      </c>
      <c r="G73" s="126" t="s">
        <v>19459</v>
      </c>
      <c r="H73" s="276" t="s">
        <v>19460</v>
      </c>
      <c r="I73" s="126" t="s">
        <v>19461</v>
      </c>
    </row>
    <row r="74" spans="1:9" ht="42">
      <c r="A74" s="126" t="str">
        <f t="shared" si="5"/>
        <v>InstructionsA78</v>
      </c>
      <c r="B74" s="126" t="s">
        <v>367</v>
      </c>
      <c r="C74" s="126" t="s">
        <v>19473</v>
      </c>
      <c r="D74" s="126" t="s">
        <v>19462</v>
      </c>
      <c r="E74" s="240" t="s">
        <v>19463</v>
      </c>
      <c r="F74" s="241" t="s">
        <v>19464</v>
      </c>
      <c r="G74" s="126" t="s">
        <v>19465</v>
      </c>
      <c r="H74" s="276" t="s">
        <v>19466</v>
      </c>
      <c r="I74" s="126" t="s">
        <v>19467</v>
      </c>
    </row>
    <row r="75" spans="1:9" ht="180">
      <c r="A75" s="126" t="str">
        <f>B75&amp;C75</f>
        <v>InstructionsA80</v>
      </c>
      <c r="B75" s="126" t="s">
        <v>367</v>
      </c>
      <c r="C75" s="126" t="s">
        <v>19474</v>
      </c>
      <c r="D75" s="126" t="s">
        <v>560</v>
      </c>
      <c r="E75" s="240" t="s">
        <v>561</v>
      </c>
      <c r="F75" s="241" t="s">
        <v>562</v>
      </c>
      <c r="G75" s="126" t="s">
        <v>563</v>
      </c>
      <c r="H75" s="279" t="s">
        <v>564</v>
      </c>
      <c r="I75" s="126" t="s">
        <v>18465</v>
      </c>
    </row>
    <row r="76" spans="1:9" ht="28">
      <c r="A76" s="126" t="str">
        <f t="shared" si="0"/>
        <v>InstructionsA82</v>
      </c>
      <c r="B76" s="126" t="s">
        <v>367</v>
      </c>
      <c r="C76" s="126" t="s">
        <v>19475</v>
      </c>
      <c r="D76" s="126" t="s">
        <v>566</v>
      </c>
      <c r="E76" s="240" t="s">
        <v>567</v>
      </c>
      <c r="F76" s="241" t="s">
        <v>568</v>
      </c>
      <c r="G76" s="126" t="s">
        <v>569</v>
      </c>
      <c r="H76" s="279" t="s">
        <v>570</v>
      </c>
      <c r="I76" s="126" t="s">
        <v>18467</v>
      </c>
    </row>
    <row r="77" spans="1:9" ht="283.5">
      <c r="A77" s="126" t="str">
        <f t="shared" si="0"/>
        <v>InstructionsA83</v>
      </c>
      <c r="B77" s="126" t="s">
        <v>367</v>
      </c>
      <c r="C77" s="126" t="s">
        <v>19476</v>
      </c>
      <c r="D77" s="126" t="s">
        <v>572</v>
      </c>
      <c r="E77" s="240" t="s">
        <v>573</v>
      </c>
      <c r="F77" s="241" t="s">
        <v>574</v>
      </c>
      <c r="G77" s="251" t="s">
        <v>575</v>
      </c>
      <c r="H77" s="276" t="s">
        <v>576</v>
      </c>
      <c r="I77" s="126" t="s">
        <v>18473</v>
      </c>
    </row>
    <row r="78" spans="1:9" ht="148.5">
      <c r="A78" s="126" t="str">
        <f t="shared" si="0"/>
        <v>InstructionsA84</v>
      </c>
      <c r="B78" s="126" t="s">
        <v>367</v>
      </c>
      <c r="C78" s="126" t="s">
        <v>19477</v>
      </c>
      <c r="D78" s="126" t="s">
        <v>578</v>
      </c>
      <c r="E78" s="240" t="s">
        <v>579</v>
      </c>
      <c r="F78" s="241" t="s">
        <v>580</v>
      </c>
      <c r="G78" s="251" t="s">
        <v>581</v>
      </c>
      <c r="H78" s="276" t="s">
        <v>582</v>
      </c>
      <c r="I78" s="126" t="s">
        <v>18468</v>
      </c>
    </row>
    <row r="79" spans="1:9" ht="148.5">
      <c r="A79" s="126" t="str">
        <f t="shared" si="0"/>
        <v>InstructionsA85</v>
      </c>
      <c r="B79" s="126" t="s">
        <v>367</v>
      </c>
      <c r="C79" s="126" t="s">
        <v>19478</v>
      </c>
      <c r="D79" s="126" t="s">
        <v>584</v>
      </c>
      <c r="E79" s="240" t="s">
        <v>585</v>
      </c>
      <c r="F79" s="241" t="s">
        <v>586</v>
      </c>
      <c r="G79" s="251" t="s">
        <v>587</v>
      </c>
      <c r="H79" s="276" t="s">
        <v>588</v>
      </c>
      <c r="I79" s="126" t="s">
        <v>18469</v>
      </c>
    </row>
    <row r="80" spans="1:9" ht="297">
      <c r="A80" s="126" t="str">
        <f t="shared" si="0"/>
        <v>InstructionsA86</v>
      </c>
      <c r="B80" s="126" t="s">
        <v>367</v>
      </c>
      <c r="C80" s="126" t="s">
        <v>19479</v>
      </c>
      <c r="D80" s="126" t="s">
        <v>590</v>
      </c>
      <c r="E80" s="240" t="s">
        <v>591</v>
      </c>
      <c r="F80" s="241" t="s">
        <v>592</v>
      </c>
      <c r="G80" s="251" t="s">
        <v>593</v>
      </c>
      <c r="H80" s="276" t="s">
        <v>594</v>
      </c>
      <c r="I80" s="126" t="s">
        <v>18470</v>
      </c>
    </row>
    <row r="81" spans="1:9" ht="94.5">
      <c r="A81" s="126" t="str">
        <f t="shared" si="0"/>
        <v>InstructionsA87</v>
      </c>
      <c r="B81" s="126" t="s">
        <v>367</v>
      </c>
      <c r="C81" s="126" t="s">
        <v>19480</v>
      </c>
      <c r="D81" s="126" t="s">
        <v>596</v>
      </c>
      <c r="E81" s="240" t="s">
        <v>597</v>
      </c>
      <c r="F81" s="241" t="s">
        <v>598</v>
      </c>
      <c r="G81" s="251" t="s">
        <v>599</v>
      </c>
      <c r="H81" s="276" t="s">
        <v>600</v>
      </c>
      <c r="I81" s="126" t="s">
        <v>18471</v>
      </c>
    </row>
    <row r="82" spans="1:9" ht="40.5">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5">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5">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5">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5">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5">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5">
      <c r="A96" s="126" t="str">
        <f t="shared" si="7"/>
        <v>DefinitionsB15</v>
      </c>
      <c r="B96" s="126" t="s">
        <v>607</v>
      </c>
      <c r="C96" s="126" t="s">
        <v>682</v>
      </c>
      <c r="D96" s="246" t="s">
        <v>660</v>
      </c>
      <c r="E96" s="246" t="s">
        <v>661</v>
      </c>
      <c r="F96" s="254" t="s">
        <v>662</v>
      </c>
      <c r="G96" s="255" t="s">
        <v>663</v>
      </c>
      <c r="H96" s="276" t="s">
        <v>664</v>
      </c>
      <c r="I96" s="188" t="s">
        <v>18487</v>
      </c>
    </row>
    <row r="97" spans="1:9" ht="13.5">
      <c r="A97" s="126" t="str">
        <f t="shared" si="7"/>
        <v>DefinitionsB16</v>
      </c>
      <c r="B97" s="126" t="s">
        <v>607</v>
      </c>
      <c r="C97" s="126" t="s">
        <v>688</v>
      </c>
      <c r="D97" s="246" t="s">
        <v>666</v>
      </c>
      <c r="E97" s="246" t="s">
        <v>667</v>
      </c>
      <c r="F97" s="254" t="s">
        <v>668</v>
      </c>
      <c r="G97" s="256" t="s">
        <v>669</v>
      </c>
      <c r="H97" s="276" t="s">
        <v>18485</v>
      </c>
      <c r="I97" s="188" t="s">
        <v>18488</v>
      </c>
    </row>
    <row r="98" spans="1:9" ht="13.5">
      <c r="A98" s="126" t="str">
        <f t="shared" si="7"/>
        <v>DefinitionsB17</v>
      </c>
      <c r="B98" s="126" t="s">
        <v>607</v>
      </c>
      <c r="C98" s="126" t="s">
        <v>691</v>
      </c>
      <c r="D98" s="246" t="s">
        <v>19856</v>
      </c>
      <c r="E98" s="246" t="s">
        <v>19857</v>
      </c>
      <c r="F98" s="254" t="s">
        <v>19868</v>
      </c>
      <c r="G98" s="256" t="s">
        <v>19858</v>
      </c>
      <c r="H98" s="280" t="s">
        <v>19869</v>
      </c>
      <c r="I98" s="246" t="s">
        <v>19859</v>
      </c>
    </row>
    <row r="99" spans="1:9" ht="13.5">
      <c r="A99" s="126" t="str">
        <f t="shared" si="7"/>
        <v>DefinitionsB18</v>
      </c>
      <c r="B99" s="126" t="s">
        <v>607</v>
      </c>
      <c r="C99" s="126" t="s">
        <v>697</v>
      </c>
      <c r="D99" s="246" t="s">
        <v>19309</v>
      </c>
      <c r="E99" s="246" t="s">
        <v>19554</v>
      </c>
      <c r="F99" s="246" t="s">
        <v>19965</v>
      </c>
      <c r="G99" s="246" t="s">
        <v>19555</v>
      </c>
      <c r="H99" s="246" t="s">
        <v>19556</v>
      </c>
      <c r="I99" s="246" t="s">
        <v>19557</v>
      </c>
    </row>
    <row r="100" spans="1:9" ht="13.5">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6">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0.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1">
      <c r="A111" s="126" t="str">
        <f t="shared" si="7"/>
        <v>DefinitionsC3</v>
      </c>
      <c r="B111" s="126" t="s">
        <v>607</v>
      </c>
      <c r="C111" s="126" t="s">
        <v>727</v>
      </c>
      <c r="D111" s="126" t="s">
        <v>728</v>
      </c>
      <c r="E111" s="240" t="s">
        <v>729</v>
      </c>
      <c r="F111" s="241" t="s">
        <v>730</v>
      </c>
      <c r="G111" s="126" t="s">
        <v>731</v>
      </c>
      <c r="H111" s="276" t="s">
        <v>732</v>
      </c>
      <c r="I111" s="126" t="s">
        <v>18494</v>
      </c>
    </row>
    <row r="112" spans="1:9" ht="54">
      <c r="A112" s="126" t="str">
        <f t="shared" si="7"/>
        <v>DefinitionsC4</v>
      </c>
      <c r="B112" s="126" t="s">
        <v>607</v>
      </c>
      <c r="C112" s="126" t="s">
        <v>733</v>
      </c>
      <c r="D112" s="126" t="s">
        <v>734</v>
      </c>
      <c r="E112" s="244" t="s">
        <v>735</v>
      </c>
      <c r="F112" s="241" t="s">
        <v>736</v>
      </c>
      <c r="G112" s="248" t="s">
        <v>737</v>
      </c>
      <c r="H112" s="276" t="s">
        <v>738</v>
      </c>
      <c r="I112" s="289" t="s">
        <v>18490</v>
      </c>
    </row>
    <row r="113" spans="1:9" ht="175.5">
      <c r="A113" s="126" t="str">
        <f t="shared" si="7"/>
        <v>DefinitionsC5</v>
      </c>
      <c r="B113" s="126" t="s">
        <v>607</v>
      </c>
      <c r="C113" s="126" t="s">
        <v>739</v>
      </c>
      <c r="D113" s="126" t="s">
        <v>740</v>
      </c>
      <c r="E113" s="240" t="s">
        <v>741</v>
      </c>
      <c r="F113" s="241" t="s">
        <v>742</v>
      </c>
      <c r="G113" s="126" t="s">
        <v>743</v>
      </c>
      <c r="H113" s="276" t="s">
        <v>744</v>
      </c>
      <c r="I113" s="126" t="s">
        <v>18495</v>
      </c>
    </row>
    <row r="114" spans="1:9" ht="108">
      <c r="A114" s="126" t="str">
        <f t="shared" si="7"/>
        <v>DefinitionsC6</v>
      </c>
      <c r="B114" s="126" t="s">
        <v>607</v>
      </c>
      <c r="C114" s="126" t="s">
        <v>745</v>
      </c>
      <c r="D114" s="126" t="s">
        <v>19314</v>
      </c>
      <c r="E114" s="240" t="s">
        <v>19344</v>
      </c>
      <c r="F114" s="241" t="s">
        <v>19899</v>
      </c>
      <c r="G114" s="126" t="s">
        <v>19345</v>
      </c>
      <c r="H114" s="276" t="s">
        <v>19346</v>
      </c>
      <c r="I114" s="126" t="s">
        <v>19347</v>
      </c>
    </row>
    <row r="115" spans="1:9" ht="148.5">
      <c r="A115" s="126" t="str">
        <f t="shared" si="7"/>
        <v>DefinitionsC7</v>
      </c>
      <c r="B115" s="126" t="s">
        <v>607</v>
      </c>
      <c r="C115" s="126" t="s">
        <v>751</v>
      </c>
      <c r="D115" s="126" t="s">
        <v>746</v>
      </c>
      <c r="E115" s="240" t="s">
        <v>747</v>
      </c>
      <c r="F115" s="241" t="s">
        <v>748</v>
      </c>
      <c r="G115" s="126" t="s">
        <v>749</v>
      </c>
      <c r="H115" s="276" t="s">
        <v>750</v>
      </c>
      <c r="I115" s="126" t="s">
        <v>18496</v>
      </c>
    </row>
    <row r="116" spans="1:9" ht="124.5">
      <c r="A116" s="126" t="str">
        <f t="shared" si="7"/>
        <v>DefinitionsC8</v>
      </c>
      <c r="B116" s="126" t="s">
        <v>607</v>
      </c>
      <c r="C116" s="126" t="s">
        <v>757</v>
      </c>
      <c r="D116" s="126" t="s">
        <v>752</v>
      </c>
      <c r="E116" s="240" t="s">
        <v>753</v>
      </c>
      <c r="F116" s="241" t="s">
        <v>754</v>
      </c>
      <c r="G116" s="126" t="s">
        <v>755</v>
      </c>
      <c r="H116" s="276" t="s">
        <v>756</v>
      </c>
      <c r="I116" s="126" t="s">
        <v>18499</v>
      </c>
    </row>
    <row r="117" spans="1:9" ht="108">
      <c r="A117" s="126" t="str">
        <f t="shared" si="7"/>
        <v>DefinitionsC9</v>
      </c>
      <c r="B117" s="126" t="s">
        <v>607</v>
      </c>
      <c r="C117" s="126" t="s">
        <v>763</v>
      </c>
      <c r="D117" s="347" t="s">
        <v>19317</v>
      </c>
      <c r="E117" s="244" t="s">
        <v>19356</v>
      </c>
      <c r="F117" s="375" t="s">
        <v>19357</v>
      </c>
      <c r="G117" s="376" t="s">
        <v>19358</v>
      </c>
      <c r="H117" s="276" t="s">
        <v>19359</v>
      </c>
      <c r="I117" s="126" t="s">
        <v>19360</v>
      </c>
    </row>
    <row r="118" spans="1:9" ht="94.5">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35">
      <c r="A119" s="126" t="str">
        <f t="shared" si="7"/>
        <v>DefinitionsC11</v>
      </c>
      <c r="B119" s="126" t="s">
        <v>607</v>
      </c>
      <c r="C119" s="126" t="s">
        <v>770</v>
      </c>
      <c r="D119" s="126" t="s">
        <v>758</v>
      </c>
      <c r="E119" s="240" t="s">
        <v>759</v>
      </c>
      <c r="F119" s="241" t="s">
        <v>760</v>
      </c>
      <c r="G119" s="126" t="s">
        <v>761</v>
      </c>
      <c r="H119" s="276" t="s">
        <v>762</v>
      </c>
      <c r="I119" s="126" t="s">
        <v>18498</v>
      </c>
    </row>
    <row r="120" spans="1:9" ht="54">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16">
      <c r="A122" s="126" t="str">
        <f t="shared" si="7"/>
        <v>DefinitionsC14</v>
      </c>
      <c r="B122" s="126" t="s">
        <v>607</v>
      </c>
      <c r="C122" s="126" t="s">
        <v>783</v>
      </c>
      <c r="D122" s="126" t="s">
        <v>765</v>
      </c>
      <c r="E122" s="240" t="s">
        <v>766</v>
      </c>
      <c r="F122" s="241" t="s">
        <v>767</v>
      </c>
      <c r="G122" s="126" t="s">
        <v>768</v>
      </c>
      <c r="H122" s="276" t="s">
        <v>769</v>
      </c>
      <c r="I122" s="126" t="s">
        <v>18500</v>
      </c>
    </row>
    <row r="123" spans="1:9" ht="41.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1.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2">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7.5">
      <c r="A128" s="126" t="str">
        <f t="shared" si="7"/>
        <v>DefinitionsC20</v>
      </c>
      <c r="B128" s="126" t="s">
        <v>607</v>
      </c>
      <c r="C128" s="126" t="s">
        <v>809</v>
      </c>
      <c r="D128" s="126" t="s">
        <v>784</v>
      </c>
      <c r="E128" s="240" t="s">
        <v>785</v>
      </c>
      <c r="F128" s="241" t="s">
        <v>786</v>
      </c>
      <c r="G128" s="126" t="s">
        <v>787</v>
      </c>
      <c r="H128" s="276" t="s">
        <v>788</v>
      </c>
      <c r="I128" s="126" t="s">
        <v>18501</v>
      </c>
    </row>
    <row r="129" spans="1:9" ht="20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7.5">
      <c r="A130" s="126" t="str">
        <f t="shared" si="7"/>
        <v>DefinitionsC22</v>
      </c>
      <c r="B130" s="126" t="s">
        <v>607</v>
      </c>
      <c r="C130" s="126" t="s">
        <v>19310</v>
      </c>
      <c r="D130" s="126" t="s">
        <v>791</v>
      </c>
      <c r="E130" s="240" t="s">
        <v>792</v>
      </c>
      <c r="F130" s="241" t="s">
        <v>793</v>
      </c>
      <c r="G130" s="126" t="s">
        <v>794</v>
      </c>
      <c r="H130" s="276" t="s">
        <v>795</v>
      </c>
      <c r="I130" s="126" t="s">
        <v>18502</v>
      </c>
    </row>
    <row r="131" spans="1:9" ht="94.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56.5">
      <c r="A132" s="126" t="str">
        <f t="shared" si="7"/>
        <v>DefinitionsC24</v>
      </c>
      <c r="B132" s="126" t="s">
        <v>607</v>
      </c>
      <c r="C132" s="126" t="s">
        <v>19312</v>
      </c>
      <c r="D132" s="126" t="s">
        <v>798</v>
      </c>
      <c r="E132" s="240" t="s">
        <v>799</v>
      </c>
      <c r="F132" s="241" t="s">
        <v>800</v>
      </c>
      <c r="G132" s="126" t="s">
        <v>801</v>
      </c>
      <c r="H132" s="276" t="s">
        <v>802</v>
      </c>
      <c r="I132" s="126" t="s">
        <v>18504</v>
      </c>
    </row>
    <row r="133" spans="1:9" ht="229.5">
      <c r="A133" s="126" t="str">
        <f t="shared" si="7"/>
        <v>DefinitionsC25</v>
      </c>
      <c r="B133" s="126" t="s">
        <v>607</v>
      </c>
      <c r="C133" s="126" t="s">
        <v>19313</v>
      </c>
      <c r="D133" s="126" t="s">
        <v>804</v>
      </c>
      <c r="E133" s="240" t="s">
        <v>805</v>
      </c>
      <c r="F133" s="241" t="s">
        <v>806</v>
      </c>
      <c r="G133" s="248" t="s">
        <v>807</v>
      </c>
      <c r="H133" s="276" t="s">
        <v>808</v>
      </c>
      <c r="I133" s="126" t="s">
        <v>18505</v>
      </c>
    </row>
    <row r="134" spans="1:9" ht="135">
      <c r="A134" s="126" t="str">
        <f t="shared" si="7"/>
        <v>DefinitionsC26</v>
      </c>
      <c r="B134" s="126" t="s">
        <v>607</v>
      </c>
      <c r="C134" s="126" t="s">
        <v>19373</v>
      </c>
      <c r="D134" s="246" t="s">
        <v>810</v>
      </c>
      <c r="E134" s="247" t="s">
        <v>811</v>
      </c>
      <c r="F134" s="254" t="s">
        <v>812</v>
      </c>
      <c r="G134" s="255" t="s">
        <v>813</v>
      </c>
      <c r="H134" s="276" t="s">
        <v>814</v>
      </c>
      <c r="I134" s="126" t="s">
        <v>18506</v>
      </c>
    </row>
    <row r="135" spans="1:9" ht="84">
      <c r="A135" s="126" t="str">
        <f t="shared" si="7"/>
        <v>DefinitionsC27</v>
      </c>
      <c r="B135" s="126" t="s">
        <v>607</v>
      </c>
      <c r="C135" s="126" t="s">
        <v>19870</v>
      </c>
      <c r="D135" s="126" t="s">
        <v>816</v>
      </c>
      <c r="E135" s="240" t="s">
        <v>817</v>
      </c>
      <c r="F135" s="241" t="s">
        <v>818</v>
      </c>
      <c r="G135" s="126" t="s">
        <v>819</v>
      </c>
      <c r="H135" s="276" t="s">
        <v>820</v>
      </c>
      <c r="I135" s="126" t="s">
        <v>18507</v>
      </c>
    </row>
    <row r="136" spans="1:9" ht="27">
      <c r="A136" s="126" t="str">
        <f t="shared" si="7"/>
        <v>DeclarationD2</v>
      </c>
      <c r="B136" s="126" t="s">
        <v>821</v>
      </c>
      <c r="C136" s="126" t="s">
        <v>822</v>
      </c>
      <c r="D136" s="246" t="s">
        <v>823</v>
      </c>
      <c r="E136" s="246" t="s">
        <v>824</v>
      </c>
      <c r="F136" s="253" t="s">
        <v>825</v>
      </c>
      <c r="G136" s="258" t="s">
        <v>826</v>
      </c>
      <c r="H136" s="276" t="s">
        <v>827</v>
      </c>
      <c r="I136" s="188" t="s">
        <v>18509</v>
      </c>
    </row>
    <row r="137" spans="1:9" ht="27">
      <c r="A137" s="126" t="str">
        <f t="shared" si="7"/>
        <v>DeclarationF3</v>
      </c>
      <c r="B137" s="126" t="s">
        <v>821</v>
      </c>
      <c r="C137" s="126" t="s">
        <v>828</v>
      </c>
      <c r="D137" s="126" t="s">
        <v>829</v>
      </c>
      <c r="E137" s="240" t="s">
        <v>830</v>
      </c>
      <c r="F137" s="241" t="s">
        <v>831</v>
      </c>
      <c r="G137" s="126" t="s">
        <v>832</v>
      </c>
      <c r="H137" s="276" t="s">
        <v>833</v>
      </c>
      <c r="I137" s="126" t="s">
        <v>18510</v>
      </c>
    </row>
    <row r="138" spans="1:9" ht="27">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3.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5">
      <c r="A143" s="126" t="str">
        <f t="shared" si="7"/>
        <v>DeclarationB8</v>
      </c>
      <c r="B143" s="126" t="s">
        <v>821</v>
      </c>
      <c r="C143" s="126" t="s">
        <v>643</v>
      </c>
      <c r="D143" s="126" t="s">
        <v>859</v>
      </c>
      <c r="E143" s="240" t="s">
        <v>860</v>
      </c>
      <c r="F143" s="241" t="s">
        <v>861</v>
      </c>
      <c r="G143" s="126" t="s">
        <v>862</v>
      </c>
      <c r="H143" s="276" t="s">
        <v>863</v>
      </c>
      <c r="I143" s="126" t="s">
        <v>18515</v>
      </c>
    </row>
    <row r="144" spans="1:9" ht="15.5">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ht="27">
      <c r="A146" s="126" t="str">
        <f t="shared" si="7"/>
        <v>DeclarationB10A</v>
      </c>
      <c r="B146" s="126" t="s">
        <v>821</v>
      </c>
      <c r="C146" s="126" t="s">
        <v>874</v>
      </c>
      <c r="D146" s="126" t="s">
        <v>869</v>
      </c>
      <c r="E146" s="240" t="s">
        <v>870</v>
      </c>
      <c r="F146" s="241" t="s">
        <v>875</v>
      </c>
      <c r="G146" s="126" t="s">
        <v>872</v>
      </c>
      <c r="H146" s="276" t="s">
        <v>873</v>
      </c>
      <c r="I146" s="126" t="s">
        <v>18517</v>
      </c>
    </row>
    <row r="147" spans="1:9" ht="27">
      <c r="A147" s="126" t="str">
        <f t="shared" si="7"/>
        <v>DeclarationB10C</v>
      </c>
      <c r="B147" s="126" t="s">
        <v>821</v>
      </c>
      <c r="C147" s="126" t="s">
        <v>876</v>
      </c>
      <c r="D147" s="126" t="s">
        <v>877</v>
      </c>
      <c r="E147" s="240" t="s">
        <v>878</v>
      </c>
      <c r="F147" s="241" t="s">
        <v>879</v>
      </c>
      <c r="G147" s="126" t="s">
        <v>880</v>
      </c>
      <c r="H147" s="276" t="s">
        <v>881</v>
      </c>
      <c r="I147" s="126" t="s">
        <v>18518</v>
      </c>
    </row>
    <row r="148" spans="1:9" ht="27">
      <c r="A148" s="126" t="str">
        <f t="shared" si="7"/>
        <v>DeclarationB10B</v>
      </c>
      <c r="B148" s="126" t="s">
        <v>821</v>
      </c>
      <c r="C148" s="126" t="s">
        <v>882</v>
      </c>
      <c r="D148" s="126" t="s">
        <v>883</v>
      </c>
      <c r="E148" s="240" t="s">
        <v>884</v>
      </c>
      <c r="F148" s="241" t="s">
        <v>885</v>
      </c>
      <c r="G148" s="126" t="s">
        <v>886</v>
      </c>
      <c r="H148" s="276" t="s">
        <v>887</v>
      </c>
      <c r="I148" s="126" t="s">
        <v>18519</v>
      </c>
    </row>
    <row r="149" spans="1:9" ht="27">
      <c r="A149" s="126" t="str">
        <f t="shared" si="7"/>
        <v>DeclarationD11</v>
      </c>
      <c r="B149" s="126" t="s">
        <v>821</v>
      </c>
      <c r="C149" s="126" t="s">
        <v>888</v>
      </c>
      <c r="D149" s="126" t="s">
        <v>889</v>
      </c>
      <c r="E149" s="240" t="s">
        <v>890</v>
      </c>
      <c r="F149" s="241" t="s">
        <v>891</v>
      </c>
      <c r="G149" s="126" t="s">
        <v>892</v>
      </c>
      <c r="H149" s="276" t="s">
        <v>893</v>
      </c>
      <c r="I149" s="126" t="s">
        <v>18520</v>
      </c>
    </row>
    <row r="150" spans="1:9" ht="40.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
      <c r="A163" s="126" t="str">
        <f t="shared" si="10"/>
        <v>DeclarationB28</v>
      </c>
      <c r="B163" s="126" t="s">
        <v>821</v>
      </c>
      <c r="C163" s="126" t="s">
        <v>18610</v>
      </c>
      <c r="D163" s="126" t="s">
        <v>949</v>
      </c>
      <c r="E163" s="240" t="s">
        <v>950</v>
      </c>
      <c r="F163" s="241" t="s">
        <v>951</v>
      </c>
      <c r="G163" s="126" t="s">
        <v>952</v>
      </c>
      <c r="H163" s="276" t="s">
        <v>953</v>
      </c>
      <c r="I163" s="126" t="s">
        <v>18532</v>
      </c>
    </row>
    <row r="164" spans="1:9" ht="51">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7.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
      <c r="A168" s="126" t="str">
        <f t="shared" si="10"/>
        <v>DeclarationB77</v>
      </c>
      <c r="B168" s="126" t="s">
        <v>821</v>
      </c>
      <c r="C168" s="126" t="s">
        <v>18619</v>
      </c>
      <c r="D168" s="126" t="s">
        <v>954</v>
      </c>
      <c r="E168" s="240" t="s">
        <v>955</v>
      </c>
      <c r="F168" s="271" t="s">
        <v>956</v>
      </c>
      <c r="G168" s="126" t="s">
        <v>957</v>
      </c>
      <c r="H168" s="276" t="s">
        <v>958</v>
      </c>
      <c r="I168" s="126" t="s">
        <v>18593</v>
      </c>
    </row>
    <row r="169" spans="1:9" ht="4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4">
      <c r="A170" s="126" t="str">
        <f t="shared" si="10"/>
        <v>DeclarationB101</v>
      </c>
      <c r="B170" s="126" t="s">
        <v>821</v>
      </c>
      <c r="C170" s="126" t="s">
        <v>18621</v>
      </c>
      <c r="D170" s="126" t="s">
        <v>959</v>
      </c>
      <c r="E170" s="244" t="s">
        <v>960</v>
      </c>
      <c r="F170" s="241" t="s">
        <v>961</v>
      </c>
      <c r="G170" s="126" t="s">
        <v>962</v>
      </c>
      <c r="H170" s="276" t="s">
        <v>963</v>
      </c>
      <c r="I170" s="126" t="s">
        <v>18594</v>
      </c>
    </row>
    <row r="171" spans="1:9" ht="27">
      <c r="A171" s="126" t="str">
        <f t="shared" si="10"/>
        <v>DeclarationB113</v>
      </c>
      <c r="B171" s="126" t="s">
        <v>821</v>
      </c>
      <c r="C171" s="126" t="s">
        <v>18622</v>
      </c>
      <c r="D171" s="126" t="s">
        <v>964</v>
      </c>
      <c r="E171" s="240" t="s">
        <v>965</v>
      </c>
      <c r="F171" s="241" t="s">
        <v>966</v>
      </c>
      <c r="G171" s="126" t="s">
        <v>967</v>
      </c>
      <c r="H171" s="276" t="s">
        <v>968</v>
      </c>
      <c r="I171" s="126" t="s">
        <v>18541</v>
      </c>
    </row>
    <row r="172" spans="1:9" ht="27">
      <c r="A172" s="126" t="str">
        <f t="shared" si="10"/>
        <v>DeclarationB115</v>
      </c>
      <c r="B172" s="126" t="s">
        <v>821</v>
      </c>
      <c r="C172" s="126" t="s">
        <v>18623</v>
      </c>
      <c r="D172" s="126" t="s">
        <v>969</v>
      </c>
      <c r="E172" s="240" t="s">
        <v>12187</v>
      </c>
      <c r="F172" s="271" t="s">
        <v>970</v>
      </c>
      <c r="G172" s="126" t="s">
        <v>971</v>
      </c>
      <c r="H172" s="276" t="s">
        <v>972</v>
      </c>
      <c r="I172" s="126" t="s">
        <v>18536</v>
      </c>
    </row>
    <row r="173" spans="1:9" ht="54">
      <c r="A173" s="126" t="str">
        <f t="shared" si="10"/>
        <v>DeclarationB117</v>
      </c>
      <c r="B173" s="126" t="s">
        <v>821</v>
      </c>
      <c r="C173" s="126" t="s">
        <v>18624</v>
      </c>
      <c r="D173" s="126" t="s">
        <v>973</v>
      </c>
      <c r="E173" s="240" t="s">
        <v>12188</v>
      </c>
      <c r="F173" s="241" t="s">
        <v>974</v>
      </c>
      <c r="G173" s="126" t="s">
        <v>975</v>
      </c>
      <c r="H173" s="276" t="s">
        <v>976</v>
      </c>
      <c r="I173" s="126" t="s">
        <v>18537</v>
      </c>
    </row>
    <row r="174" spans="1:9" ht="52">
      <c r="A174" s="126" t="str">
        <f t="shared" si="10"/>
        <v>Declaration</v>
      </c>
      <c r="B174" s="126" t="s">
        <v>821</v>
      </c>
      <c r="D174" s="126" t="s">
        <v>977</v>
      </c>
      <c r="E174" s="240" t="s">
        <v>978</v>
      </c>
      <c r="F174" s="260" t="s">
        <v>979</v>
      </c>
      <c r="G174" s="126" t="s">
        <v>980</v>
      </c>
      <c r="H174" s="276" t="s">
        <v>981</v>
      </c>
      <c r="I174" s="126"/>
    </row>
    <row r="175" spans="1:9" ht="67.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
      <c r="A176" s="126" t="str">
        <f t="shared" si="10"/>
        <v>DeclarationB131</v>
      </c>
      <c r="B176" s="126" t="s">
        <v>821</v>
      </c>
      <c r="C176" s="126" t="s">
        <v>18626</v>
      </c>
      <c r="D176" s="126" t="s">
        <v>982</v>
      </c>
      <c r="E176" s="240" t="s">
        <v>12189</v>
      </c>
      <c r="F176" s="241" t="s">
        <v>983</v>
      </c>
      <c r="G176" s="126" t="s">
        <v>984</v>
      </c>
      <c r="H176" s="282" t="s">
        <v>985</v>
      </c>
      <c r="I176" s="126" t="s">
        <v>18533</v>
      </c>
    </row>
    <row r="177" spans="1:9" ht="40.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
      <c r="A178" s="126" t="str">
        <f t="shared" si="10"/>
        <v>DeclarationB135</v>
      </c>
      <c r="B178" s="126" t="s">
        <v>821</v>
      </c>
      <c r="C178" s="126" t="s">
        <v>18628</v>
      </c>
      <c r="D178" s="126" t="s">
        <v>986</v>
      </c>
      <c r="E178" s="240" t="s">
        <v>12190</v>
      </c>
      <c r="F178" s="241" t="s">
        <v>987</v>
      </c>
      <c r="G178" s="126" t="s">
        <v>988</v>
      </c>
      <c r="H178" s="276" t="s">
        <v>989</v>
      </c>
      <c r="I178" s="126" t="s">
        <v>18535</v>
      </c>
    </row>
    <row r="179" spans="1:9" ht="27">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ht="27">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
      <c r="A186" s="126" t="str">
        <f t="shared" si="10"/>
        <v>Smelter Look-up</v>
      </c>
      <c r="B186" s="126" t="s">
        <v>1019</v>
      </c>
      <c r="D186" s="126" t="s">
        <v>1035</v>
      </c>
      <c r="E186" s="382"/>
      <c r="F186" s="241" t="s">
        <v>1036</v>
      </c>
      <c r="G186" s="126" t="s">
        <v>1037</v>
      </c>
      <c r="H186" s="276" t="s">
        <v>1038</v>
      </c>
      <c r="I186" s="188" t="s">
        <v>18551</v>
      </c>
    </row>
    <row r="187" spans="1:9" ht="27">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
      <c r="A188" s="126" t="str">
        <f t="shared" si="10"/>
        <v>Smelter Look-upD4</v>
      </c>
      <c r="B188" s="126" t="s">
        <v>1019</v>
      </c>
      <c r="C188" s="126" t="s">
        <v>1044</v>
      </c>
      <c r="D188" s="126" t="s">
        <v>1045</v>
      </c>
      <c r="E188" s="261"/>
      <c r="F188" s="241" t="s">
        <v>1046</v>
      </c>
      <c r="G188" s="126" t="s">
        <v>1047</v>
      </c>
      <c r="H188" s="276" t="s">
        <v>1048</v>
      </c>
      <c r="I188" s="188" t="s">
        <v>18553</v>
      </c>
    </row>
    <row r="189" spans="1:9" ht="27">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
      <c r="A209" s="126" t="str">
        <f t="shared" si="10"/>
        <v>Smelter ListJ2</v>
      </c>
      <c r="B209" s="126" t="s">
        <v>1078</v>
      </c>
      <c r="C209" s="126" t="s">
        <v>1131</v>
      </c>
      <c r="D209" s="126" t="s">
        <v>1132</v>
      </c>
      <c r="E209" s="240" t="s">
        <v>1133</v>
      </c>
      <c r="F209" s="241" t="s">
        <v>1134</v>
      </c>
      <c r="G209" s="126" t="s">
        <v>1135</v>
      </c>
      <c r="H209" s="276" t="s">
        <v>1136</v>
      </c>
      <c r="I209" s="126" t="s">
        <v>18567</v>
      </c>
    </row>
    <row r="210" spans="1:9" ht="26">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0.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
      <c r="A228" s="126" t="str">
        <f t="shared" si="11"/>
        <v>CheckerJ4</v>
      </c>
      <c r="B228" s="126" t="s">
        <v>1154</v>
      </c>
      <c r="C228" s="126" t="s">
        <v>1093</v>
      </c>
      <c r="D228" s="126" t="s">
        <v>1202</v>
      </c>
      <c r="E228" s="240" t="s">
        <v>1203</v>
      </c>
      <c r="F228" s="241" t="s">
        <v>1204</v>
      </c>
      <c r="G228" s="126" t="s">
        <v>1205</v>
      </c>
      <c r="H228" s="276" t="s">
        <v>1206</v>
      </c>
      <c r="I228" s="126" t="s">
        <v>18579</v>
      </c>
    </row>
    <row r="229" spans="1:9" ht="27">
      <c r="A229" s="126" t="str">
        <f t="shared" si="11"/>
        <v>CheckerJ5</v>
      </c>
      <c r="B229" s="126" t="s">
        <v>1154</v>
      </c>
      <c r="C229" s="126" t="s">
        <v>1207</v>
      </c>
      <c r="D229" s="126" t="s">
        <v>1208</v>
      </c>
      <c r="E229" s="240" t="s">
        <v>1209</v>
      </c>
      <c r="F229" s="241" t="s">
        <v>1210</v>
      </c>
      <c r="G229" s="126" t="s">
        <v>1211</v>
      </c>
      <c r="H229" s="276" t="s">
        <v>1212</v>
      </c>
      <c r="I229" s="126" t="s">
        <v>18580</v>
      </c>
    </row>
    <row r="230" spans="1:9" ht="27">
      <c r="A230" s="126" t="str">
        <f t="shared" si="11"/>
        <v>CheckerJ6</v>
      </c>
      <c r="B230" s="126" t="s">
        <v>1154</v>
      </c>
      <c r="C230" s="126" t="s">
        <v>1213</v>
      </c>
      <c r="D230" s="126" t="s">
        <v>1214</v>
      </c>
      <c r="E230" s="240" t="s">
        <v>1215</v>
      </c>
      <c r="F230" s="241" t="s">
        <v>1216</v>
      </c>
      <c r="G230" s="126" t="s">
        <v>1217</v>
      </c>
      <c r="H230" s="276" t="s">
        <v>1218</v>
      </c>
      <c r="I230" s="126" t="s">
        <v>18581</v>
      </c>
    </row>
    <row r="231" spans="1:9" ht="27">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
      <c r="A233" s="126" t="str">
        <f t="shared" si="11"/>
        <v>CheckerJ9</v>
      </c>
      <c r="B233" s="126" t="s">
        <v>1154</v>
      </c>
      <c r="C233" s="126" t="s">
        <v>1225</v>
      </c>
      <c r="D233" s="126" t="s">
        <v>18918</v>
      </c>
      <c r="E233" s="240" t="s">
        <v>19594</v>
      </c>
      <c r="F233" s="241" t="s">
        <v>19660</v>
      </c>
      <c r="G233" s="126" t="s">
        <v>1220</v>
      </c>
      <c r="H233" s="276" t="s">
        <v>1221</v>
      </c>
      <c r="I233" s="126" t="s">
        <v>18582</v>
      </c>
    </row>
    <row r="234" spans="1:9" ht="28">
      <c r="A234" s="126" t="str">
        <f t="shared" si="11"/>
        <v>CheckerJ10</v>
      </c>
      <c r="B234" s="126" t="s">
        <v>1154</v>
      </c>
      <c r="C234" s="126" t="s">
        <v>1228</v>
      </c>
      <c r="D234" s="126" t="s">
        <v>19034</v>
      </c>
      <c r="E234" s="240" t="s">
        <v>19595</v>
      </c>
      <c r="F234" s="241" t="s">
        <v>19661</v>
      </c>
      <c r="G234" s="126" t="s">
        <v>1223</v>
      </c>
      <c r="H234" s="276" t="s">
        <v>1224</v>
      </c>
      <c r="I234" s="126" t="s">
        <v>18583</v>
      </c>
    </row>
    <row r="235" spans="1:9" ht="27">
      <c r="A235" s="126" t="str">
        <f t="shared" si="11"/>
        <v>CheckerJ11</v>
      </c>
      <c r="B235" s="126" t="s">
        <v>1154</v>
      </c>
      <c r="C235" s="126" t="s">
        <v>1231</v>
      </c>
      <c r="D235" s="126" t="s">
        <v>18919</v>
      </c>
      <c r="E235" s="240" t="s">
        <v>19596</v>
      </c>
      <c r="F235" s="241" t="s">
        <v>19662</v>
      </c>
      <c r="G235" s="126" t="s">
        <v>1226</v>
      </c>
      <c r="H235" s="276" t="s">
        <v>1227</v>
      </c>
      <c r="I235" s="126" t="s">
        <v>18584</v>
      </c>
    </row>
    <row r="236" spans="1:9" ht="40.5">
      <c r="A236" s="126" t="str">
        <f t="shared" si="11"/>
        <v>CheckerJ12</v>
      </c>
      <c r="B236" s="126" t="s">
        <v>1154</v>
      </c>
      <c r="C236" s="126" t="s">
        <v>1234</v>
      </c>
      <c r="D236" s="126" t="s">
        <v>18920</v>
      </c>
      <c r="E236" s="240" t="s">
        <v>19597</v>
      </c>
      <c r="F236" s="241" t="s">
        <v>19663</v>
      </c>
      <c r="G236" s="251" t="s">
        <v>1229</v>
      </c>
      <c r="H236" s="276" t="s">
        <v>1230</v>
      </c>
      <c r="I236" s="126" t="s">
        <v>18585</v>
      </c>
    </row>
    <row r="237" spans="1:9" ht="40.5">
      <c r="A237" s="126" t="str">
        <f t="shared" si="11"/>
        <v>CheckerJ13</v>
      </c>
      <c r="B237" s="126" t="s">
        <v>1154</v>
      </c>
      <c r="C237" s="126" t="s">
        <v>1235</v>
      </c>
      <c r="D237" s="126" t="s">
        <v>18921</v>
      </c>
      <c r="E237" s="240" t="s">
        <v>19599</v>
      </c>
      <c r="F237" s="241" t="s">
        <v>19664</v>
      </c>
      <c r="G237" s="251" t="s">
        <v>1232</v>
      </c>
      <c r="H237" s="276" t="s">
        <v>1233</v>
      </c>
      <c r="I237" s="126" t="s">
        <v>18586</v>
      </c>
    </row>
    <row r="238" spans="1:9" ht="27">
      <c r="A238" s="126" t="str">
        <f t="shared" si="11"/>
        <v>CheckerJ15</v>
      </c>
      <c r="B238" s="126" t="s">
        <v>1154</v>
      </c>
      <c r="C238" s="126" t="s">
        <v>1238</v>
      </c>
      <c r="D238" s="126" t="s">
        <v>18922</v>
      </c>
      <c r="E238" s="240" t="s">
        <v>19598</v>
      </c>
      <c r="F238" s="241" t="s">
        <v>19665</v>
      </c>
      <c r="G238" s="126" t="s">
        <v>1236</v>
      </c>
      <c r="H238" s="276" t="s">
        <v>1237</v>
      </c>
      <c r="I238" s="126" t="s">
        <v>18587</v>
      </c>
    </row>
    <row r="239" spans="1:9" ht="40.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0.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0.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0.5">
      <c r="A242" s="126" t="str">
        <f t="shared" si="11"/>
        <v>CheckerJ20</v>
      </c>
      <c r="B242" s="126" t="s">
        <v>1154</v>
      </c>
      <c r="C242" s="126" t="s">
        <v>1241</v>
      </c>
      <c r="D242" s="246" t="s">
        <v>18929</v>
      </c>
      <c r="E242" s="247" t="s">
        <v>19603</v>
      </c>
      <c r="F242" s="253" t="s">
        <v>19919</v>
      </c>
      <c r="G242" s="96" t="s">
        <v>19686</v>
      </c>
      <c r="H242" s="276" t="s">
        <v>19740</v>
      </c>
      <c r="I242" s="126" t="s">
        <v>19794</v>
      </c>
    </row>
    <row r="243" spans="1:9" ht="40.5">
      <c r="A243" s="126" t="str">
        <f t="shared" si="11"/>
        <v>CheckerJ21</v>
      </c>
      <c r="B243" s="126" t="s">
        <v>1154</v>
      </c>
      <c r="C243" s="126" t="s">
        <v>1242</v>
      </c>
      <c r="D243" s="246" t="s">
        <v>18930</v>
      </c>
      <c r="E243" s="247" t="s">
        <v>19604</v>
      </c>
      <c r="F243" s="253" t="s">
        <v>19920</v>
      </c>
      <c r="G243" s="96" t="s">
        <v>19687</v>
      </c>
      <c r="H243" s="276" t="s">
        <v>19741</v>
      </c>
      <c r="I243" s="126" t="s">
        <v>19795</v>
      </c>
    </row>
    <row r="244" spans="1:9" ht="40.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4">
      <c r="A249" s="126" t="str">
        <f t="shared" si="11"/>
        <v>CheckerJ28</v>
      </c>
      <c r="B249" s="126" t="s">
        <v>1154</v>
      </c>
      <c r="C249" s="126" t="s">
        <v>1246</v>
      </c>
      <c r="D249" s="246" t="s">
        <v>18932</v>
      </c>
      <c r="E249" s="247" t="s">
        <v>19606</v>
      </c>
      <c r="F249" s="253" t="s">
        <v>19922</v>
      </c>
      <c r="G249" s="258" t="s">
        <v>19689</v>
      </c>
      <c r="H249" s="276" t="s">
        <v>19743</v>
      </c>
      <c r="I249" s="126" t="s">
        <v>19797</v>
      </c>
    </row>
    <row r="250" spans="1:9" ht="54">
      <c r="A250" s="126" t="str">
        <f t="shared" si="11"/>
        <v>CheckerJ29</v>
      </c>
      <c r="B250" s="126" t="s">
        <v>1154</v>
      </c>
      <c r="C250" s="126" t="s">
        <v>1247</v>
      </c>
      <c r="D250" s="246" t="s">
        <v>18933</v>
      </c>
      <c r="E250" s="247" t="s">
        <v>19607</v>
      </c>
      <c r="F250" s="253" t="s">
        <v>19923</v>
      </c>
      <c r="G250" s="258" t="s">
        <v>19690</v>
      </c>
      <c r="H250" s="276" t="s">
        <v>19744</v>
      </c>
      <c r="I250" s="126" t="s">
        <v>19798</v>
      </c>
    </row>
    <row r="251" spans="1:9" ht="54">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4">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4">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4">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4">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4">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4">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4">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4">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4">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4.5">
      <c r="A265" s="126" t="str">
        <f t="shared" si="11"/>
        <v>CheckerJ45</v>
      </c>
      <c r="B265" s="126" t="s">
        <v>1154</v>
      </c>
      <c r="C265" s="126" t="s">
        <v>18953</v>
      </c>
      <c r="D265" s="246"/>
      <c r="E265" s="247"/>
      <c r="F265" s="253"/>
      <c r="G265" s="251"/>
      <c r="H265" s="276"/>
      <c r="I265" s="126"/>
    </row>
    <row r="266" spans="1:9" ht="14.5">
      <c r="A266" s="126" t="str">
        <f t="shared" si="11"/>
        <v>CheckerJ46</v>
      </c>
      <c r="B266" s="126" t="s">
        <v>1154</v>
      </c>
      <c r="C266" s="126" t="s">
        <v>18954</v>
      </c>
      <c r="D266" s="246"/>
      <c r="E266" s="247"/>
      <c r="F266" s="253"/>
      <c r="G266" s="251"/>
      <c r="H266" s="276"/>
      <c r="I266" s="126"/>
    </row>
    <row r="267" spans="1:9" ht="14.5">
      <c r="A267" s="126" t="str">
        <f t="shared" si="11"/>
        <v>CheckerJ47</v>
      </c>
      <c r="B267" s="126" t="s">
        <v>1154</v>
      </c>
      <c r="C267" s="126" t="s">
        <v>18955</v>
      </c>
      <c r="D267" s="246"/>
      <c r="E267" s="247"/>
      <c r="F267" s="253"/>
      <c r="G267" s="251"/>
      <c r="H267" s="276"/>
      <c r="I267" s="126"/>
    </row>
    <row r="268" spans="1:9" ht="14.5">
      <c r="A268" s="126" t="str">
        <f t="shared" si="11"/>
        <v>CheckerJ48</v>
      </c>
      <c r="B268" s="126" t="s">
        <v>1154</v>
      </c>
      <c r="C268" s="126" t="s">
        <v>18956</v>
      </c>
      <c r="D268" s="246"/>
      <c r="E268" s="247"/>
      <c r="F268" s="253"/>
      <c r="G268" s="251"/>
      <c r="H268" s="276"/>
      <c r="I268" s="126"/>
    </row>
    <row r="269" spans="1:9" ht="54">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4">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4">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4">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4">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4">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4.5">
      <c r="A275" s="126" t="str">
        <f t="shared" si="11"/>
        <v>CheckerJ56</v>
      </c>
      <c r="B275" s="126" t="s">
        <v>1154</v>
      </c>
      <c r="C275" s="126" t="s">
        <v>18963</v>
      </c>
      <c r="D275" s="246"/>
      <c r="E275" s="247"/>
      <c r="F275" s="253"/>
      <c r="G275" s="251"/>
      <c r="H275" s="276"/>
      <c r="I275" s="126"/>
    </row>
    <row r="276" spans="1:9" ht="14.5">
      <c r="A276" s="126" t="str">
        <f t="shared" si="11"/>
        <v>CheckerJ57</v>
      </c>
      <c r="B276" s="126" t="s">
        <v>1154</v>
      </c>
      <c r="C276" s="126" t="s">
        <v>18964</v>
      </c>
      <c r="D276" s="246"/>
      <c r="E276" s="247"/>
      <c r="F276" s="253"/>
      <c r="G276" s="251"/>
      <c r="H276" s="276"/>
      <c r="I276" s="126"/>
    </row>
    <row r="277" spans="1:9" ht="14.5">
      <c r="A277" s="126" t="str">
        <f t="shared" si="11"/>
        <v>CheckerJ58</v>
      </c>
      <c r="B277" s="126" t="s">
        <v>1154</v>
      </c>
      <c r="C277" s="126" t="s">
        <v>18965</v>
      </c>
      <c r="D277" s="246"/>
      <c r="E277" s="247"/>
      <c r="F277" s="253"/>
      <c r="G277" s="251"/>
      <c r="H277" s="276"/>
      <c r="I277" s="126"/>
    </row>
    <row r="278" spans="1:9" ht="14.5">
      <c r="A278" s="126" t="str">
        <f t="shared" si="11"/>
        <v>CheckerJ59</v>
      </c>
      <c r="B278" s="126" t="s">
        <v>1154</v>
      </c>
      <c r="C278" s="126" t="s">
        <v>18966</v>
      </c>
      <c r="D278" s="246"/>
      <c r="E278" s="247"/>
      <c r="F278" s="253"/>
      <c r="G278" s="251"/>
      <c r="H278" s="276"/>
      <c r="I278" s="126"/>
    </row>
    <row r="279" spans="1:9" ht="40.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0.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0.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0.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0.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0.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4.5">
      <c r="A285" s="126" t="str">
        <f t="shared" si="12"/>
        <v>CheckerJ67</v>
      </c>
      <c r="B285" s="126" t="s">
        <v>1154</v>
      </c>
      <c r="C285" s="126" t="s">
        <v>18973</v>
      </c>
      <c r="G285" s="311"/>
      <c r="H285" s="276"/>
      <c r="I285" s="126"/>
    </row>
    <row r="286" spans="1:9" ht="14.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4">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 customHeight="1">
      <c r="A295" s="126" t="str">
        <f t="shared" si="12"/>
        <v>CheckerJ78</v>
      </c>
      <c r="B295" s="126" t="s">
        <v>1154</v>
      </c>
      <c r="C295" s="126" t="s">
        <v>18981</v>
      </c>
      <c r="G295"/>
      <c r="H295" s="276"/>
    </row>
    <row r="296" spans="1:9" ht="52" customHeight="1">
      <c r="A296" s="126" t="str">
        <f t="shared" si="12"/>
        <v>CheckerJ79</v>
      </c>
      <c r="B296" s="126" t="s">
        <v>1154</v>
      </c>
      <c r="C296" s="126" t="s">
        <v>18982</v>
      </c>
      <c r="G296"/>
      <c r="H296" s="276"/>
    </row>
    <row r="297" spans="1:9" ht="5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0.5">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0.5">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0.5">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0.5">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0.5">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0.5">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4">
      <c r="A311" s="126" t="str">
        <f t="shared" si="12"/>
        <v>CheckerJ96</v>
      </c>
      <c r="B311" s="126" t="s">
        <v>1154</v>
      </c>
      <c r="C311" s="126" t="s">
        <v>18999</v>
      </c>
      <c r="D311" s="126" t="s">
        <v>19001</v>
      </c>
      <c r="E311" s="244" t="s">
        <v>19644</v>
      </c>
      <c r="F311" s="266" t="s">
        <v>1248</v>
      </c>
      <c r="G311" s="248" t="s">
        <v>1249</v>
      </c>
      <c r="H311" s="276" t="s">
        <v>1250</v>
      </c>
      <c r="I311" s="126" t="s">
        <v>18588</v>
      </c>
    </row>
    <row r="312" spans="1:9" ht="67.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7.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7.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7.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7.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7.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4.5">
      <c r="A318" s="126" t="str">
        <f t="shared" si="12"/>
        <v>CheckerJ104</v>
      </c>
      <c r="B318" s="126" t="s">
        <v>1154</v>
      </c>
      <c r="C318" s="126" t="s">
        <v>19014</v>
      </c>
      <c r="D318" s="246"/>
      <c r="E318" s="247"/>
      <c r="F318" s="253"/>
      <c r="G318" s="310"/>
      <c r="H318" s="276"/>
      <c r="I318" s="126"/>
    </row>
    <row r="319" spans="1:9" ht="14.5">
      <c r="A319" s="126" t="str">
        <f t="shared" si="12"/>
        <v>CheckerJ105</v>
      </c>
      <c r="B319" s="126" t="s">
        <v>1154</v>
      </c>
      <c r="C319" s="126" t="s">
        <v>19015</v>
      </c>
      <c r="D319" s="246"/>
      <c r="E319" s="247"/>
      <c r="F319" s="253"/>
      <c r="G319" s="310"/>
      <c r="H319" s="276"/>
      <c r="I319" s="126"/>
    </row>
    <row r="320" spans="1:9" ht="14.5">
      <c r="A320" s="126" t="str">
        <f t="shared" si="12"/>
        <v>CheckerJ106</v>
      </c>
      <c r="B320" s="126" t="s">
        <v>1154</v>
      </c>
      <c r="C320" s="126" t="s">
        <v>19016</v>
      </c>
      <c r="D320" s="246"/>
      <c r="E320" s="247"/>
      <c r="F320" s="253"/>
      <c r="G320" s="310"/>
      <c r="H320" s="276"/>
      <c r="I320" s="126"/>
    </row>
    <row r="321" spans="1:9" ht="14.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0.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0.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4">
      <c r="A326" s="126" t="str">
        <f t="shared" si="12"/>
        <v>CheckerJ112</v>
      </c>
      <c r="B326" s="126" t="s">
        <v>1154</v>
      </c>
      <c r="C326" s="126" t="s">
        <v>19024</v>
      </c>
      <c r="D326" s="126" t="s">
        <v>19025</v>
      </c>
      <c r="E326" s="267" t="s">
        <v>19655</v>
      </c>
      <c r="F326" s="241" t="s">
        <v>1251</v>
      </c>
      <c r="G326" s="126" t="s">
        <v>1252</v>
      </c>
      <c r="H326" s="276" t="s">
        <v>1253</v>
      </c>
      <c r="I326" s="126" t="s">
        <v>18589</v>
      </c>
    </row>
    <row r="327" spans="1:9" ht="40.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0.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0.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0.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0.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0.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0.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 customHeight="1">
      <c r="A336" s="126" t="str">
        <f t="shared" si="12"/>
        <v>Checker</v>
      </c>
      <c r="B336" s="126" t="s">
        <v>1154</v>
      </c>
      <c r="D336" s="126" t="s">
        <v>1259</v>
      </c>
      <c r="E336" s="244" t="s">
        <v>1260</v>
      </c>
      <c r="F336" s="241" t="s">
        <v>1261</v>
      </c>
      <c r="G336" s="248" t="s">
        <v>1262</v>
      </c>
      <c r="H336" s="276" t="s">
        <v>1263</v>
      </c>
      <c r="I336" s="126" t="s">
        <v>18592</v>
      </c>
    </row>
    <row r="337" spans="1:9" ht="42">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7">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5">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5">
      <c r="A346" s="347" t="str">
        <f t="shared" si="13"/>
        <v>Mine ListC4</v>
      </c>
      <c r="B346" s="347" t="s">
        <v>19069</v>
      </c>
      <c r="C346" s="347" t="s">
        <v>733</v>
      </c>
      <c r="D346" s="349" t="s">
        <v>19076</v>
      </c>
      <c r="E346" s="348" t="s">
        <v>19077</v>
      </c>
      <c r="F346" s="347" t="s">
        <v>19078</v>
      </c>
      <c r="G346" s="347" t="s">
        <v>19079</v>
      </c>
      <c r="H346" s="347" t="s">
        <v>19080</v>
      </c>
    </row>
    <row r="347" spans="1:9" s="350" customFormat="1" ht="13.5">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5">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5">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5">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2">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5">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5">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1">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7.5">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8">
      <c r="A366" s="126" t="s">
        <v>1003</v>
      </c>
      <c r="D366" s="126" t="s">
        <v>1297</v>
      </c>
      <c r="E366" s="240" t="s">
        <v>1298</v>
      </c>
      <c r="F366" s="241" t="s">
        <v>1299</v>
      </c>
      <c r="G366" s="127" t="s">
        <v>1300</v>
      </c>
      <c r="H366" s="276" t="s">
        <v>1301</v>
      </c>
    </row>
    <row r="367" spans="1:9" ht="54">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BBBB2F4D-7137-43ED-B9E4-DA32A20C72D7}"/>
    </customSheetView>
    <customSheetView guid="{4BDF1A28-30D5-449D-B20E-D6C97EF9FAE1}" showAutoFilter="1">
      <selection activeCell="C174" sqref="C174"/>
      <pageMargins left="0" right="0" top="0" bottom="0" header="0" footer="0"/>
      <pageSetup paperSize="9" orientation="portrait"/>
      <autoFilter ref="B1:N1" xr:uid="{D64351F7-6D85-46B2-8C0D-328825DC66E9}"/>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7" customWidth="1"/>
    <col min="2" max="2" width="57" style="57" customWidth="1"/>
    <col min="3" max="16384" width="8.7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DAE09E77-7803-4991-9EDB-F79CCAEBC41A}"/>
    </customSheetView>
    <customSheetView guid="{4BDF1A28-30D5-449D-B20E-D6C97EF9FAE1}" showAutoFilter="1">
      <selection activeCell="C1" sqref="C1:D65536"/>
      <pageMargins left="0" right="0" top="0" bottom="0" header="0" footer="0"/>
      <pageSetup orientation="portrait"/>
      <autoFilter ref="B1:C1" xr:uid="{8AB77809-5E2C-4C4F-92D6-D07EAEC0697D}"/>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3" activePane="bottomRight" state="frozen"/>
      <selection pane="topRight" activeCell="B24" sqref="B24:J24"/>
      <selection pane="bottomLeft" activeCell="B24" sqref="B24:J24"/>
      <selection pane="bottomRight" activeCell="B20" sqref="B20"/>
    </sheetView>
  </sheetViews>
  <sheetFormatPr defaultColWidth="11" defaultRowHeight="13.5"/>
  <cols>
    <col min="1" max="1" width="1" customWidth="1"/>
    <col min="2" max="2" width="10" customWidth="1"/>
    <col min="3" max="3" width="11.4609375" customWidth="1"/>
    <col min="4" max="4" width="17" style="148" customWidth="1"/>
    <col min="5" max="5" width="42.15234375" customWidth="1"/>
    <col min="6" max="6" width="53.15234375" customWidth="1"/>
    <col min="7" max="7" width="1" customWidth="1"/>
  </cols>
  <sheetData>
    <row r="1" spans="1:7" ht="14"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5">
      <c r="A13" s="387"/>
      <c r="B13" s="287">
        <v>1</v>
      </c>
      <c r="C13" s="225" t="s">
        <v>12</v>
      </c>
      <c r="D13" s="226">
        <v>44489</v>
      </c>
      <c r="E13" s="225" t="s">
        <v>12182</v>
      </c>
      <c r="F13" s="227" t="s">
        <v>12191</v>
      </c>
      <c r="G13" s="24"/>
    </row>
    <row r="14" spans="1:7" ht="57.5">
      <c r="A14" s="387"/>
      <c r="B14" s="224">
        <v>1.01</v>
      </c>
      <c r="C14" s="225" t="s">
        <v>12</v>
      </c>
      <c r="D14" s="226">
        <v>44523</v>
      </c>
      <c r="E14" s="225" t="s">
        <v>12183</v>
      </c>
      <c r="F14" s="227" t="s">
        <v>12191</v>
      </c>
      <c r="G14" s="24"/>
    </row>
    <row r="15" spans="1:7" ht="57.5">
      <c r="A15" s="387"/>
      <c r="B15" s="224">
        <v>1.02</v>
      </c>
      <c r="C15" s="225" t="s">
        <v>12</v>
      </c>
      <c r="D15" s="226">
        <v>44553</v>
      </c>
      <c r="E15" s="225" t="s">
        <v>12184</v>
      </c>
      <c r="F15" s="227" t="s">
        <v>12191</v>
      </c>
      <c r="G15" s="24"/>
    </row>
    <row r="16" spans="1:7" ht="92">
      <c r="A16" s="387"/>
      <c r="B16" s="224">
        <v>1.1000000000000001</v>
      </c>
      <c r="C16" s="225" t="s">
        <v>12</v>
      </c>
      <c r="D16" s="226">
        <v>44848</v>
      </c>
      <c r="E16" s="225" t="s">
        <v>12185</v>
      </c>
      <c r="F16" s="227" t="s">
        <v>12192</v>
      </c>
      <c r="G16" s="24"/>
    </row>
    <row r="17" spans="1:7" ht="57.5">
      <c r="A17" s="387"/>
      <c r="B17" s="224">
        <v>1.1100000000000001</v>
      </c>
      <c r="C17" s="225" t="s">
        <v>12</v>
      </c>
      <c r="D17" s="226">
        <v>44869</v>
      </c>
      <c r="E17" s="225" t="s">
        <v>12186</v>
      </c>
      <c r="F17" s="227" t="s">
        <v>12192</v>
      </c>
      <c r="G17" s="24"/>
    </row>
    <row r="18" spans="1:7" ht="57.5">
      <c r="A18" s="387"/>
      <c r="B18" s="224">
        <v>1.2</v>
      </c>
      <c r="C18" s="225" t="s">
        <v>12</v>
      </c>
      <c r="D18" s="226">
        <v>45058</v>
      </c>
      <c r="E18" s="225" t="s">
        <v>12235</v>
      </c>
      <c r="F18" s="227" t="s">
        <v>12193</v>
      </c>
      <c r="G18" s="24"/>
    </row>
    <row r="19" spans="1:7" ht="57.5">
      <c r="A19" s="387"/>
      <c r="B19" s="224">
        <v>1.3</v>
      </c>
      <c r="C19" s="225" t="s">
        <v>12</v>
      </c>
      <c r="D19" s="226">
        <v>45408</v>
      </c>
      <c r="E19" s="288" t="s">
        <v>18595</v>
      </c>
      <c r="F19" s="227" t="s">
        <v>12236</v>
      </c>
      <c r="G19" s="24"/>
    </row>
    <row r="20" spans="1:7" ht="57.5">
      <c r="A20" s="387"/>
      <c r="B20" s="293" t="s">
        <v>18598</v>
      </c>
      <c r="C20" s="225" t="s">
        <v>12</v>
      </c>
      <c r="D20" s="226">
        <v>45772</v>
      </c>
      <c r="E20" s="288" t="s">
        <v>19154</v>
      </c>
      <c r="F20" s="227" t="s">
        <v>19278</v>
      </c>
      <c r="G20" s="24"/>
    </row>
    <row r="21" spans="1:7" ht="14" thickBot="1">
      <c r="A21" s="388"/>
      <c r="B21" s="392" t="str">
        <f ca="1">OFFSET(L!$C$1,MATCH("General"&amp;"Cpy",L!$A:$A,0)-1,SL,,)</f>
        <v>© 2025 Responsible Minerals Initiative. All rights reserved.</v>
      </c>
      <c r="C21" s="392"/>
      <c r="D21" s="392"/>
      <c r="E21" s="392"/>
      <c r="F21" s="392"/>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6" customWidth="1"/>
    <col min="2" max="2" width="35.4609375" style="156" customWidth="1"/>
    <col min="3" max="3" width="105.4609375" style="156" customWidth="1"/>
    <col min="4" max="5" width="1.76562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0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0">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0">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0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4" thickBot="1">
      <c r="A30" s="180"/>
      <c r="B30" s="181"/>
      <c r="C30" s="181"/>
      <c r="D30" s="398"/>
    </row>
    <row r="31" spans="1:5" ht="14"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2" sqref="D2:J2"/>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13" width="8.84375" hidden="1" customWidth="1"/>
    <col min="14" max="14" width="24" hidden="1" customWidth="1"/>
    <col min="15" max="15" width="28.765625" hidden="1" customWidth="1"/>
    <col min="16" max="16" width="31" hidden="1" customWidth="1"/>
    <col min="17" max="17" width="33.23046875" hidden="1" customWidth="1"/>
    <col min="18" max="18" width="32" hidden="1" customWidth="1"/>
    <col min="19" max="19" width="21.23046875" hidden="1" customWidth="1"/>
    <col min="20" max="20" width="24.15234375" hidden="1" customWidth="1"/>
    <col min="21" max="21" width="15.4609375" hidden="1" customWidth="1"/>
    <col min="22" max="22" width="18" hidden="1" customWidth="1"/>
    <col min="23" max="23" width="15" hidden="1" customWidth="1"/>
    <col min="24" max="24" width="18" hidden="1" customWidth="1"/>
    <col min="25" max="25" width="10.4609375" hidden="1" customWidth="1"/>
    <col min="26" max="29" width="9" hidden="1" customWidth="1"/>
    <col min="30" max="32" width="9" customWidth="1"/>
  </cols>
  <sheetData>
    <row r="1" spans="1:34" ht="15.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C</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
      <c r="A9" s="31"/>
      <c r="B9" s="65" t="str">
        <f ca="1">OFFSET(L!$C$1,MATCH("Declaration"&amp;ADDRESS(ROW(),COLUMN(),4),L!$A:$A,0)-1,SL,,)</f>
        <v>Declaration Scope or Class (*):</v>
      </c>
      <c r="C9" s="66"/>
      <c r="D9" s="427" t="s">
        <v>21</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 (*)</v>
      </c>
      <c r="C10" s="112"/>
      <c r="D10" s="447" t="s">
        <v>20052</v>
      </c>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
      <c r="A12" s="31"/>
      <c r="B12" s="457" t="str">
        <f ca="1">OFFSET(L!$C$1,MATCH("Declaration"&amp;ADDRESS(ROW(),COLUMN(),4),L!$A:$A,0)-1,SL,,)</f>
        <v>Select Minerals/Metals in Scope (*):</v>
      </c>
      <c r="C12" s="112"/>
      <c r="D12" s="372" t="s">
        <v>40</v>
      </c>
      <c r="E12" s="459" t="s">
        <v>18641</v>
      </c>
      <c r="F12" s="460"/>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
      <c r="A13" s="31"/>
      <c r="B13" s="458" t="e">
        <f ca="1">OFFSET(L!$C$1,MATCH("Declaration"&amp;ADDRESS(ROW(),COLUMN(),4),L!$A:$A,0)-1,SL,,)</f>
        <v>#N/A</v>
      </c>
      <c r="C13" s="112"/>
      <c r="D13" s="372" t="s">
        <v>18644</v>
      </c>
      <c r="E13" s="459" t="s">
        <v>41</v>
      </c>
      <c r="F13" s="460"/>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 hidden="1">
      <c r="A14" s="31"/>
      <c r="B14" s="461"/>
      <c r="C14" s="112"/>
      <c r="D14" s="298"/>
      <c r="E14" s="463"/>
      <c r="F14" s="464"/>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7"/>
      <c r="D16" s="424" t="s">
        <v>20053</v>
      </c>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7"/>
      <c r="D17" s="424" t="s">
        <v>20054</v>
      </c>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7"/>
      <c r="D18" s="424" t="s">
        <v>20055</v>
      </c>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7"/>
      <c r="D19" s="424" t="s">
        <v>20056</v>
      </c>
      <c r="E19" s="425"/>
      <c r="F19" s="425"/>
      <c r="G19" s="425"/>
      <c r="H19" s="425"/>
      <c r="I19" s="425"/>
      <c r="J19" s="42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7"/>
      <c r="D20" s="432" t="s">
        <v>20057</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7"/>
      <c r="D21" s="424" t="s">
        <v>20058</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7"/>
      <c r="D22" s="424" t="s">
        <v>20056</v>
      </c>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7"/>
      <c r="D23" s="424" t="s">
        <v>20059</v>
      </c>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7"/>
      <c r="D24" s="432" t="s">
        <v>20060</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4"/>
      <c r="D25" s="424" t="s">
        <v>20058</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8"/>
      <c r="D26" s="435">
        <v>45798</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5">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3">
      <c r="A30" s="34"/>
      <c r="B30" s="299" t="str">
        <f t="shared" ref="B30:B39" si="32">IF(COUNTBLANK(AA12),"",AA12&amp;"(*)")</f>
        <v>Cobalt(*)</v>
      </c>
      <c r="C30" s="28"/>
      <c r="D30" s="403" t="s">
        <v>22</v>
      </c>
      <c r="E30" s="404"/>
      <c r="F30" s="8"/>
      <c r="G30" s="405"/>
      <c r="H30" s="406"/>
      <c r="I30" s="406"/>
      <c r="J30" s="407"/>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9" t="str">
        <f t="shared" si="32"/>
        <v>Copper(*)</v>
      </c>
      <c r="C31" s="28"/>
      <c r="D31" s="403" t="s">
        <v>22</v>
      </c>
      <c r="E31" s="404"/>
      <c r="F31" s="8"/>
      <c r="G31" s="405"/>
      <c r="H31" s="406"/>
      <c r="I31" s="406"/>
      <c r="J31" s="407"/>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3">
      <c r="A32" s="34"/>
      <c r="B32" s="299" t="str">
        <f t="shared" si="32"/>
        <v>Graphite(*)</v>
      </c>
      <c r="C32" s="28"/>
      <c r="D32" s="403" t="s">
        <v>22</v>
      </c>
      <c r="E32" s="404"/>
      <c r="F32" s="8"/>
      <c r="G32" s="405"/>
      <c r="H32" s="406"/>
      <c r="I32" s="406"/>
      <c r="J32" s="407"/>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3">
      <c r="A33" s="34"/>
      <c r="B33" s="299" t="str">
        <f t="shared" si="32"/>
        <v>Lithium(*)</v>
      </c>
      <c r="C33" s="28"/>
      <c r="D33" s="403" t="s">
        <v>22</v>
      </c>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3">
      <c r="A34" s="34"/>
      <c r="B34" s="299" t="str">
        <f t="shared" si="32"/>
        <v>Mica(*)</v>
      </c>
      <c r="C34" s="28"/>
      <c r="D34" s="403" t="s">
        <v>22</v>
      </c>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3">
      <c r="A35" s="34"/>
      <c r="B35" s="299" t="str">
        <f t="shared" si="32"/>
        <v>Nickel(*)</v>
      </c>
      <c r="C35" s="28"/>
      <c r="D35" s="403" t="s">
        <v>22</v>
      </c>
      <c r="E35" s="404"/>
      <c r="F35" s="8"/>
      <c r="G35" s="405"/>
      <c r="H35" s="406"/>
      <c r="I35" s="406"/>
      <c r="J35" s="407"/>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3"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3"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3"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3"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5">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 xml:space="preserve">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6</v>
      </c>
      <c r="Q41" s="38" t="str">
        <f>IF(P41=AA23,"","(*)")</f>
        <v/>
      </c>
      <c r="R41" s="2"/>
      <c r="S41" s="2"/>
      <c r="T41" s="2"/>
      <c r="U41" s="2"/>
      <c r="V41" s="2"/>
      <c r="W41" s="2"/>
      <c r="X41" s="2"/>
      <c r="Y41" s="2"/>
      <c r="Z41" s="2"/>
      <c r="AA41" s="2"/>
      <c r="AB41" s="2"/>
      <c r="AC41" s="2"/>
      <c r="AD41" s="2"/>
      <c r="AE41" s="2"/>
      <c r="AF41" s="2"/>
      <c r="AG41" s="2"/>
    </row>
    <row r="42" spans="1:33" ht="23">
      <c r="A42" s="34"/>
      <c r="B42" s="300" t="str">
        <f t="shared" ref="B42:B51" si="36">IF(ISERROR(AA12),"",AA12&amp;"")&amp;P42</f>
        <v>Cobalt</v>
      </c>
      <c r="C42" s="28"/>
      <c r="D42" s="403"/>
      <c r="E42" s="404"/>
      <c r="F42" s="8"/>
      <c r="G42" s="405"/>
      <c r="H42" s="406"/>
      <c r="I42" s="406"/>
      <c r="J42" s="407"/>
      <c r="K42" s="29"/>
      <c r="L42" s="105"/>
      <c r="P42" s="301" t="str">
        <f>IF(OR(D30="No",D30="Unknown",D30="Not declaring"),"",O30)</f>
        <v/>
      </c>
      <c r="R42" s="2"/>
      <c r="S42" s="302" t="str">
        <f>IF(COUNTIF(D42,"Yes"),AA12,"")</f>
        <v/>
      </c>
      <c r="T42" s="303" t="str">
        <f>IF(S43="",S42,IF(S42="",S43,IF(S42&gt;S43,S43,S42)))</f>
        <v/>
      </c>
      <c r="U42" s="303" t="str">
        <f>T42</f>
        <v/>
      </c>
      <c r="V42" s="303" t="str">
        <f t="shared" ref="V42" si="37">IF(U43="",U42,IF(U42="",U43,IF(U42&gt;U43,U43,U42)))</f>
        <v/>
      </c>
      <c r="W42" s="303" t="str">
        <f t="shared" ref="W42" si="38">V42</f>
        <v/>
      </c>
      <c r="X42" s="303" t="str">
        <f t="shared" ref="X42" si="39">IF(W43="",W42,IF(W42="",W43,IF(W42&gt;W43,W43,W42)))</f>
        <v/>
      </c>
      <c r="Y42" s="303" t="str">
        <f t="shared" ref="Y42" si="40">X42</f>
        <v/>
      </c>
      <c r="Z42" s="303" t="str">
        <f t="shared" ref="Z42" si="41">IF(Y43="",Y42,IF(Y42="",Y43,IF(Y42&gt;Y43,Y43,Y42)))</f>
        <v/>
      </c>
      <c r="AA42" s="303" t="str">
        <f t="shared" ref="AA42" si="42">Z42</f>
        <v/>
      </c>
      <c r="AB42" s="303" t="str">
        <f t="shared" ref="AB42" si="43">IF(AA43="",AA42,IF(AA42="",AA43,IF(AA42&gt;AA43,AA43,AA42)))</f>
        <v/>
      </c>
      <c r="AC42" s="303" t="str">
        <f t="shared" ref="AC42" si="44">AB42</f>
        <v/>
      </c>
      <c r="AD42" s="2"/>
      <c r="AE42" s="2"/>
      <c r="AF42" s="2"/>
      <c r="AG42" s="2"/>
    </row>
    <row r="43" spans="1:33" ht="23">
      <c r="A43" s="34"/>
      <c r="B43" s="300" t="str">
        <f t="shared" si="36"/>
        <v>Copper</v>
      </c>
      <c r="C43" s="28"/>
      <c r="D43" s="403"/>
      <c r="E43" s="404"/>
      <c r="F43" s="8"/>
      <c r="G43" s="405"/>
      <c r="H43" s="406"/>
      <c r="I43" s="406"/>
      <c r="J43" s="407"/>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3">
      <c r="A44" s="34"/>
      <c r="B44" s="300" t="str">
        <f t="shared" si="36"/>
        <v>Graphite</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3">
      <c r="A45" s="34"/>
      <c r="B45" s="300" t="str">
        <f t="shared" si="36"/>
        <v>Lithium</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3">
      <c r="A46" s="34"/>
      <c r="B46" s="300" t="str">
        <f t="shared" si="36"/>
        <v>Mica</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3">
      <c r="A47" s="34"/>
      <c r="B47" s="300" t="str">
        <f t="shared" si="36"/>
        <v>Nickel</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3"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3"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3"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3"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5">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5"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3">
      <c r="A54" s="34"/>
      <c r="B54" s="300" t="str">
        <f>IF(ISERROR(AA$12),"",AA$12&amp;"")&amp;P$54</f>
        <v>Cobalt</v>
      </c>
      <c r="C54" s="6"/>
      <c r="D54" s="403"/>
      <c r="E54" s="404"/>
      <c r="F54" s="40"/>
      <c r="G54" s="405"/>
      <c r="H54" s="406"/>
      <c r="I54" s="406"/>
      <c r="J54" s="407"/>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3">
      <c r="A55" s="34"/>
      <c r="B55" s="300" t="str">
        <f>IF(ISERROR(AA$13),"",AA$13&amp;"")&amp;P$55</f>
        <v>Copper</v>
      </c>
      <c r="C55" s="6"/>
      <c r="D55" s="403"/>
      <c r="E55" s="404"/>
      <c r="F55" s="40"/>
      <c r="G55" s="405"/>
      <c r="H55" s="406"/>
      <c r="I55" s="406"/>
      <c r="J55" s="407"/>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2" customHeight="1">
      <c r="A56" s="34"/>
      <c r="B56" s="300" t="str">
        <f>IF(ISERROR(AA$14),"",AA$14&amp;"")&amp;P$56</f>
        <v>Graphite</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2" customHeight="1">
      <c r="A57" s="34"/>
      <c r="B57" s="300" t="str">
        <f>IF(ISERROR(AA$15),"",AA$15&amp;"")&amp;P$57</f>
        <v>Lithium</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3">
      <c r="A58" s="34"/>
      <c r="B58" s="300" t="str">
        <f>IF(ISERROR(AA$16),"",AA$16&amp;"")&amp;P$58</f>
        <v>Mica</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3">
      <c r="A59" s="34"/>
      <c r="B59" s="300" t="str">
        <f>IF(ISERROR(AA$17),"",AA$17&amp;"")&amp;P$59</f>
        <v>Nickel</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3"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3"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3"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3"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7.5">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3">
      <c r="A66" s="34"/>
      <c r="B66" s="300" t="str">
        <f>IF(ISERROR(AA$12),"",AA$12&amp;"")&amp;P$54</f>
        <v>Cobalt</v>
      </c>
      <c r="C66" s="6"/>
      <c r="D66" s="403"/>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49999999999999" customHeight="1">
      <c r="A67" s="34"/>
      <c r="B67" s="300" t="str">
        <f>IF(ISERROR(AA$13),"",AA$13&amp;"")&amp;P$55</f>
        <v>Copper</v>
      </c>
      <c r="C67" s="6"/>
      <c r="D67" s="403"/>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49999999999999" customHeight="1">
      <c r="A68" s="34"/>
      <c r="B68" s="300" t="str">
        <f>IF(ISERROR(AA$14),"",AA$14&amp;"")&amp;P$56</f>
        <v>Graphite</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49999999999999"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49999999999999"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49999999999999" customHeight="1">
      <c r="A71" s="34"/>
      <c r="B71" s="300" t="str">
        <f>IF(ISERROR(AA$17),"",AA$17&amp;"")&amp;P$59</f>
        <v>Nickel</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49999999999999"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49999999999999"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49999999999999"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49999999999999"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7.5">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3">
      <c r="A78" s="34"/>
      <c r="B78" s="300" t="str">
        <f>IF(ISERROR(AA$12),"",AA$12&amp;"")&amp;P$54</f>
        <v>Cobalt</v>
      </c>
      <c r="C78" s="28"/>
      <c r="D78" s="403"/>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3">
      <c r="A79" s="34"/>
      <c r="B79" s="300" t="str">
        <f>IF(ISERROR(AA$13),"",AA$13&amp;"")&amp;P$55</f>
        <v>Copper</v>
      </c>
      <c r="C79" s="28"/>
      <c r="D79" s="403"/>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5" customHeight="1">
      <c r="A80" s="34"/>
      <c r="B80" s="300" t="str">
        <f>IF(ISERROR(AA$14),"",AA$14&amp;"")&amp;P$56</f>
        <v>Graphite</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3">
      <c r="A90" s="34"/>
      <c r="B90" s="300" t="str">
        <f>IF(ISERROR(AA$12),"",AA$12&amp;"")&amp;P$54</f>
        <v>Cobalt</v>
      </c>
      <c r="C90" s="6"/>
      <c r="D90" s="403"/>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3">
      <c r="A91" s="34"/>
      <c r="B91" s="300" t="str">
        <f>IF(ISERROR(AA$13),"",AA$13&amp;"")&amp;P$55</f>
        <v>Copper</v>
      </c>
      <c r="C91" s="6"/>
      <c r="D91" s="403"/>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3">
      <c r="A92" s="34"/>
      <c r="B92" s="300" t="str">
        <f>IF(ISERROR(AA$14),"",AA$14&amp;"")&amp;P$56</f>
        <v>Graphite</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3">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3">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3">
      <c r="A95" s="34"/>
      <c r="B95" s="300" t="str">
        <f>IF(ISERROR(AA$17),"",AA$17&amp;"")&amp;P$59</f>
        <v>Nickel</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3"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3"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3"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3"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3">
      <c r="A102" s="34"/>
      <c r="B102" s="300" t="str">
        <f>IF(ISERROR(AA$12),"",AA$12&amp;"")&amp;P$54</f>
        <v>Cobalt</v>
      </c>
      <c r="C102" s="28"/>
      <c r="D102" s="403"/>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3">
      <c r="A103" s="34"/>
      <c r="B103" s="300" t="str">
        <f>IF(ISERROR(AA$13),"",AA$13&amp;"")&amp;P$55</f>
        <v>Copper</v>
      </c>
      <c r="C103" s="28"/>
      <c r="D103" s="403"/>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3">
      <c r="A104" s="34"/>
      <c r="B104" s="300" t="str">
        <f>IF(ISERROR(AA$14),"",AA$14&amp;"")&amp;P$56</f>
        <v>Graphite</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3">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3">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3">
      <c r="A107" s="34"/>
      <c r="B107" s="300" t="str">
        <f>IF(ISERROR(AA$17),"",AA$17&amp;"")&amp;P$59</f>
        <v>Nickel</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3"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3"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3"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3"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03"/>
      <c r="E117" s="404"/>
      <c r="F117" s="50"/>
      <c r="G117" s="413"/>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
      <c r="A120" s="34"/>
      <c r="B120" s="300" t="str">
        <f>IF(ISERROR(AA$12),"",AA$12&amp;"")&amp;P$54</f>
        <v>Cobalt</v>
      </c>
      <c r="C120" s="294"/>
      <c r="D120" s="403"/>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
      <c r="A121" s="34"/>
      <c r="B121" s="300" t="str">
        <f>IF(ISERROR(AA$13),"",AA$13&amp;"")&amp;P$55</f>
        <v>Copper</v>
      </c>
      <c r="C121" s="294"/>
      <c r="D121" s="403"/>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
      <c r="A122" s="34"/>
      <c r="B122" s="300" t="str">
        <f>IF(ISERROR(AA$14),"",AA$14&amp;"")&amp;P$56</f>
        <v>Graphite</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
      <c r="A123" s="34"/>
      <c r="B123" s="300" t="str">
        <f>IF(ISERROR(AA$15),"",AA$15&amp;"")&amp;P$57</f>
        <v>Lithium</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
      <c r="A124" s="34"/>
      <c r="B124" s="300" t="str">
        <f>IF(ISERROR(AA$16),"",AA$16&amp;"")&amp;P$58</f>
        <v>Mica</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
      <c r="A125" s="34"/>
      <c r="B125" s="300" t="str">
        <f>IF(ISERROR(AA$17),"",AA$17&amp;"")&amp;P$59</f>
        <v>Nickel</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03"/>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03"/>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5" thickTop="1">
      <c r="L140" s="95"/>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9"/>
    </row>
    <row r="143" spans="1:33" ht="17.5" hidden="1" customHeight="1"/>
    <row r="144" spans="1:33" ht="17.5" hidden="1" customHeight="1">
      <c r="B144" s="172" t="s">
        <v>25</v>
      </c>
    </row>
    <row r="145" spans="2:2" ht="17.5" hidden="1" customHeight="1">
      <c r="B145" s="172" t="s">
        <v>22</v>
      </c>
    </row>
    <row r="146" spans="2:2" ht="17.5" hidden="1" customHeight="1">
      <c r="B146" s="172" t="s">
        <v>26</v>
      </c>
    </row>
    <row r="147" spans="2:2" ht="17.5" hidden="1" customHeight="1">
      <c r="B147" s="172" t="s">
        <v>18639</v>
      </c>
    </row>
    <row r="148" spans="2:2" ht="17.5" hidden="1" customHeight="1">
      <c r="B148" s="172" t="s">
        <v>25</v>
      </c>
    </row>
    <row r="149" spans="2:2" ht="17.5" hidden="1" customHeight="1">
      <c r="B149" s="172" t="s">
        <v>22</v>
      </c>
    </row>
    <row r="150" spans="2:2" ht="17.5" hidden="1" customHeight="1">
      <c r="B150" s="172" t="s">
        <v>26</v>
      </c>
    </row>
    <row r="151" spans="2:2" ht="17.5" hidden="1" customHeight="1">
      <c r="B151" s="309" t="s">
        <v>18917</v>
      </c>
    </row>
    <row r="152" spans="2:2" ht="17.5" hidden="1" customHeight="1">
      <c r="B152" s="172" t="s">
        <v>27</v>
      </c>
    </row>
    <row r="153" spans="2:2" ht="17.5" hidden="1" customHeight="1">
      <c r="B153" s="172" t="s">
        <v>28</v>
      </c>
    </row>
    <row r="154" spans="2:2" ht="17.5" hidden="1" customHeight="1">
      <c r="B154" s="172" t="s">
        <v>29</v>
      </c>
    </row>
    <row r="155" spans="2:2" ht="17.5" hidden="1" customHeight="1">
      <c r="B155" s="172" t="s">
        <v>30</v>
      </c>
    </row>
    <row r="156" spans="2:2" ht="17.5" hidden="1" customHeight="1">
      <c r="B156" s="172" t="s">
        <v>31</v>
      </c>
    </row>
    <row r="157" spans="2:2" ht="17.5" hidden="1" customHeight="1">
      <c r="B157" s="172" t="s">
        <v>18640</v>
      </c>
    </row>
    <row r="158" spans="2:2" ht="17.5" hidden="1" customHeight="1">
      <c r="B158" s="172" t="s">
        <v>32</v>
      </c>
    </row>
    <row r="159" spans="2:2" ht="17.5" hidden="1" customHeight="1">
      <c r="B159" s="172" t="s">
        <v>25</v>
      </c>
    </row>
    <row r="160" spans="2:2" ht="17.5" hidden="1" customHeight="1">
      <c r="B160" s="172" t="s">
        <v>22</v>
      </c>
    </row>
    <row r="161" spans="2:3" ht="17.5" hidden="1" customHeight="1">
      <c r="B161" s="172" t="s">
        <v>32</v>
      </c>
    </row>
    <row r="162" spans="2:3" ht="17.5" hidden="1" customHeight="1">
      <c r="B162" s="172" t="s">
        <v>33</v>
      </c>
    </row>
    <row r="163" spans="2:3" ht="17.5" hidden="1" customHeight="1">
      <c r="B163" s="172" t="s">
        <v>22</v>
      </c>
    </row>
    <row r="164" spans="2:3" ht="17.5" hidden="1" customHeight="1">
      <c r="B164" s="172" t="s">
        <v>25</v>
      </c>
    </row>
    <row r="165" spans="2:3" ht="17.5" hidden="1" customHeight="1">
      <c r="B165" s="172" t="s">
        <v>22</v>
      </c>
    </row>
    <row r="166" spans="2:3" ht="17.5" hidden="1" customHeight="1">
      <c r="B166" s="172" t="s">
        <v>26</v>
      </c>
    </row>
    <row r="167" spans="2:3" ht="17.5" hidden="1" customHeight="1">
      <c r="B167" s="172" t="s">
        <v>34</v>
      </c>
    </row>
    <row r="168" spans="2:3" ht="17.5" hidden="1" customHeight="1">
      <c r="B168" s="172" t="s">
        <v>35</v>
      </c>
    </row>
    <row r="169" spans="2:3" ht="17.5" hidden="1" customHeight="1">
      <c r="B169" s="172" t="s">
        <v>36</v>
      </c>
    </row>
    <row r="170" spans="2:3" ht="17.5" hidden="1" customHeight="1">
      <c r="B170" s="172" t="s">
        <v>37</v>
      </c>
    </row>
    <row r="171" spans="2:3" ht="17.5" hidden="1" customHeight="1">
      <c r="B171" s="172" t="s">
        <v>22</v>
      </c>
    </row>
    <row r="172" spans="2:3" ht="17.5" hidden="1" customHeight="1">
      <c r="B172" s="172" t="s">
        <v>25</v>
      </c>
    </row>
    <row r="173" spans="2:3" ht="17.5" hidden="1" customHeight="1">
      <c r="B173" s="172" t="s">
        <v>38</v>
      </c>
    </row>
    <row r="174" spans="2:3" ht="17.5" hidden="1" customHeight="1">
      <c r="B174" s="172" t="s">
        <v>22</v>
      </c>
    </row>
    <row r="175" spans="2:3" ht="17.5" hidden="1" customHeight="1">
      <c r="B175" s="172" t="s">
        <v>40</v>
      </c>
      <c r="C175" t="s">
        <v>19146</v>
      </c>
    </row>
    <row r="176" spans="2:3" ht="17.5" hidden="1" customHeight="1">
      <c r="B176" s="172" t="s">
        <v>18641</v>
      </c>
      <c r="C176" t="s">
        <v>19147</v>
      </c>
    </row>
    <row r="177" spans="2:3" ht="17.5" hidden="1" customHeight="1">
      <c r="B177" s="172" t="s">
        <v>18643</v>
      </c>
      <c r="C177" t="s">
        <v>19148</v>
      </c>
    </row>
    <row r="178" spans="2:3" ht="17.5" hidden="1" customHeight="1">
      <c r="B178" s="172" t="s">
        <v>18644</v>
      </c>
      <c r="C178" t="s">
        <v>19149</v>
      </c>
    </row>
    <row r="179" spans="2:3" ht="17.5" hidden="1" customHeight="1">
      <c r="B179" s="172" t="s">
        <v>41</v>
      </c>
      <c r="C179" t="s">
        <v>19150</v>
      </c>
    </row>
    <row r="180" spans="2:3" ht="17.5" hidden="1" customHeight="1">
      <c r="B180" s="172" t="s">
        <v>18642</v>
      </c>
      <c r="C180" t="s">
        <v>19151</v>
      </c>
    </row>
    <row r="181" spans="2:3" ht="17.5" hidden="1" customHeight="1">
      <c r="B181" s="172"/>
    </row>
    <row r="182" spans="2:3" ht="17.5" hidden="1" customHeight="1">
      <c r="B182" s="172"/>
    </row>
    <row r="183" spans="2:3" ht="17.5" hidden="1" customHeight="1">
      <c r="B183" s="172"/>
    </row>
    <row r="184" spans="2:3" ht="17.5" hidden="1" customHeight="1">
      <c r="B184" s="172"/>
    </row>
    <row r="185" spans="2:3" ht="17.5" hidden="1" customHeight="1">
      <c r="B185" s="172" t="s">
        <v>18645</v>
      </c>
    </row>
    <row r="186" spans="2:3" ht="17.5" hidden="1" customHeight="1"/>
    <row r="187" spans="2:3" ht="17.5" hidden="1" customHeight="1"/>
    <row r="188" spans="2:3" ht="17.5" hidden="1" customHeight="1">
      <c r="B188" s="370"/>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180049E0-E156-4D07-A928-A5913F0ED49A}"/>
    <hyperlink ref="D24" r:id="rId2" xr:uid="{C0D6AE33-2982-4357-B33D-578CF00A3696}"/>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3.5"/>
  <cols>
    <col min="1" max="1" width="13.765625" style="170" customWidth="1"/>
    <col min="2" max="2" width="13.15234375" style="96" customWidth="1"/>
    <col min="3" max="3" width="40.4609375" style="96" customWidth="1"/>
    <col min="4" max="4" width="30.765625" style="96" customWidth="1"/>
    <col min="5" max="5" width="21" style="96" customWidth="1"/>
    <col min="6" max="7" width="14" style="96" customWidth="1"/>
    <col min="8" max="8" width="25" style="96" customWidth="1"/>
    <col min="9" max="9" width="24" style="96" customWidth="1"/>
    <col min="10" max="10" width="18.15234375" style="96" customWidth="1"/>
    <col min="11" max="11" width="27.15234375" style="96" customWidth="1"/>
    <col min="12" max="12" width="20.765625" style="96" customWidth="1"/>
    <col min="13" max="13" width="35" style="96" customWidth="1"/>
    <col min="14" max="14" width="42" style="96" customWidth="1"/>
    <col min="15" max="15" width="32" style="96" customWidth="1"/>
    <col min="16" max="16" width="23" style="96" customWidth="1"/>
    <col min="17" max="17" width="43.4609375" style="96" customWidth="1"/>
    <col min="18" max="18" width="7.23046875" style="96" hidden="1" customWidth="1"/>
    <col min="19" max="19" width="19" style="96" hidden="1" customWidth="1"/>
    <col min="20" max="20" width="13.15234375" style="96" hidden="1" customWidth="1"/>
    <col min="21" max="21" width="19.4609375" style="96" hidden="1" customWidth="1"/>
    <col min="22" max="22" width="5.765625" style="96" hidden="1" customWidth="1"/>
    <col min="23" max="23" width="14.4609375" style="96" hidden="1" customWidth="1"/>
    <col min="24" max="24" width="27.23046875" style="96" hidden="1" customWidth="1"/>
    <col min="25" max="25" width="25.765625" style="96" hidden="1" customWidth="1"/>
    <col min="26" max="26" width="22" style="96" hidden="1" customWidth="1"/>
    <col min="27" max="27" width="20.765625" style="96" hidden="1" customWidth="1"/>
    <col min="28" max="28" width="20.15234375" style="315" hidden="1" customWidth="1"/>
    <col min="29" max="29" width="26.23046875" style="96" hidden="1" customWidth="1"/>
    <col min="30" max="30" width="23.23046875" style="96" hidden="1" customWidth="1"/>
    <col min="31" max="31" width="26" style="96" hidden="1" customWidth="1"/>
    <col min="32" max="32" width="30.15234375" style="96" hidden="1" customWidth="1"/>
    <col min="33" max="33" width="26" style="96" hidden="1" customWidth="1"/>
    <col min="34" max="34" width="21" style="96" hidden="1" customWidth="1"/>
    <col min="35" max="39" width="9" style="96" customWidth="1"/>
    <col min="40" max="16384" width="9" style="96"/>
  </cols>
  <sheetData>
    <row r="1" spans="1:34" s="16" customFormat="1" ht="14"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0.5"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41">
      <c r="A4" s="135" t="str">
        <f ca="1">Declaration!B8</f>
        <v>Company Name (*):</v>
      </c>
      <c r="B4" s="356" t="str">
        <f>Declaration!D8</f>
        <v>The Lee Company</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41">
      <c r="A5" s="135" t="str">
        <f ca="1">Declaration!B9</f>
        <v>Declaration Scope or Class (*):</v>
      </c>
      <c r="B5" s="356" t="str">
        <f>Declaration!D9</f>
        <v>C. User defined [Specify in 'Description of scope']</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 customHeight="1">
      <c r="A6" s="80" t="str">
        <f ca="1">Declaration!B10</f>
        <v>Description of Scope: (*)</v>
      </c>
      <c r="B6" s="79" t="str">
        <f>Declaration!D10</f>
        <v>Applicable to products manufactured by the Industrial MicroHydraulics Group.</v>
      </c>
      <c r="C6" s="79" t="str">
        <f t="shared" ca="1" si="0"/>
        <v>Complete</v>
      </c>
      <c r="D6" s="85" t="str">
        <f>IF(H6=1,"Click here to provide a Description of Scope","")</f>
        <v/>
      </c>
      <c r="E6" s="16" t="s">
        <v>15</v>
      </c>
      <c r="F6" s="84">
        <f>IF(OR(B5=Declaration!P9,B5=Declaration!Q9,B5=0),0,1)</f>
        <v>1</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2"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 customHeight="1">
      <c r="A8" s="80">
        <f>Declaration!B14</f>
        <v>0</v>
      </c>
      <c r="B8" s="79"/>
      <c r="C8" s="79"/>
      <c r="D8" s="85"/>
      <c r="E8" s="16"/>
      <c r="F8" s="83"/>
      <c r="G8" s="62"/>
      <c r="H8" s="63"/>
      <c r="I8" s="131"/>
    </row>
    <row r="9" spans="1:10" ht="41">
      <c r="A9" s="135" t="str">
        <f ca="1">Declaration!B19</f>
        <v>Contact Name (*):</v>
      </c>
      <c r="B9" s="356" t="str">
        <f>Declaration!D19</f>
        <v>Mike O'Neill</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41">
      <c r="A10" s="135" t="str">
        <f ca="1">Declaration!B20</f>
        <v>Email – Contact (*):</v>
      </c>
      <c r="B10" s="357" t="str">
        <f>Declaration!D20</f>
        <v xml:space="preserve">BeanM@TheLeeCo.com </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41">
      <c r="A11" s="135" t="str">
        <f ca="1">Declaration!B21</f>
        <v>Phone – Contact (*):</v>
      </c>
      <c r="B11" s="356" t="str">
        <f>Declaration!D21</f>
        <v>(860) 399 - 6281</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41">
      <c r="A12" s="135" t="str">
        <f ca="1">Declaration!B22</f>
        <v>Authorizer (*):</v>
      </c>
      <c r="B12" s="356" t="str">
        <f>Declaration!D22</f>
        <v>Mike O'Neill</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7.5">
      <c r="A13" s="80" t="str">
        <f ca="1">Declaration!B24</f>
        <v>Email - Authorizer (*):</v>
      </c>
      <c r="B13" s="81" t="str">
        <f>Declaration!D24</f>
        <v>ONeillM@TheLeeCo.com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 customHeight="1">
      <c r="A14" s="80"/>
      <c r="B14" s="79"/>
      <c r="C14" s="79"/>
      <c r="D14" s="85"/>
      <c r="E14" s="16" t="s">
        <v>15</v>
      </c>
      <c r="F14" s="83"/>
      <c r="G14" s="62"/>
      <c r="H14" s="63">
        <f>F14*G14</f>
        <v>0</v>
      </c>
      <c r="I14" s="131"/>
    </row>
    <row r="15" spans="1:10" ht="41">
      <c r="A15" s="80" t="str">
        <f ca="1">Declaration!B26</f>
        <v>Effective Date (*):</v>
      </c>
      <c r="B15" s="81">
        <f>Declaration!D26</f>
        <v>45798</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 customHeight="1">
      <c r="A18" s="80" t="str">
        <f>Declaration!B31</f>
        <v>Copper(*)</v>
      </c>
      <c r="B18" s="79" t="str">
        <f>Declaration!D31</f>
        <v>No</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 customHeight="1">
      <c r="A22" s="80" t="str">
        <f>Declaration!B35</f>
        <v>Nickel(*)</v>
      </c>
      <c r="B22" s="79" t="str">
        <f>Declaration!D35</f>
        <v>No</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 hidden="1" customHeight="1">
      <c r="A23" s="80" t="str">
        <f>Declaration!B36</f>
        <v/>
      </c>
      <c r="B23" s="79">
        <f>Declaration!D36</f>
        <v>0</v>
      </c>
      <c r="C23" s="79">
        <f t="shared" si="3"/>
        <v>0</v>
      </c>
      <c r="D23" s="85"/>
      <c r="E23" s="16"/>
      <c r="F23" s="323"/>
      <c r="G23" s="62"/>
      <c r="H23" s="63"/>
      <c r="I23" s="131"/>
      <c r="J23" s="132"/>
    </row>
    <row r="24" spans="1:10" ht="22" hidden="1" customHeight="1">
      <c r="A24" s="80" t="str">
        <f>Declaration!B37</f>
        <v/>
      </c>
      <c r="B24" s="79">
        <f>Declaration!D37</f>
        <v>0</v>
      </c>
      <c r="C24" s="79">
        <f t="shared" si="3"/>
        <v>0</v>
      </c>
      <c r="D24" s="85"/>
      <c r="E24" s="16"/>
      <c r="F24" s="323"/>
      <c r="G24" s="62"/>
      <c r="H24" s="63"/>
      <c r="I24" s="131"/>
      <c r="J24" s="132"/>
    </row>
    <row r="25" spans="1:10" ht="22" hidden="1" customHeight="1">
      <c r="A25" s="80" t="str">
        <f>Declaration!B38</f>
        <v/>
      </c>
      <c r="B25" s="79">
        <f>Declaration!D38</f>
        <v>0</v>
      </c>
      <c r="C25" s="79">
        <f t="shared" si="3"/>
        <v>0</v>
      </c>
      <c r="D25" s="85"/>
      <c r="E25" s="16"/>
      <c r="F25" s="323"/>
      <c r="G25" s="62"/>
      <c r="H25" s="63"/>
      <c r="I25" s="131"/>
      <c r="J25" s="132"/>
    </row>
    <row r="26" spans="1:10" ht="22" hidden="1" customHeight="1">
      <c r="A26" s="80" t="str">
        <f>Declaration!B39</f>
        <v/>
      </c>
      <c r="B26" s="79">
        <f>Declaration!D39</f>
        <v>0</v>
      </c>
      <c r="C26" s="79">
        <f t="shared" si="3"/>
        <v>0</v>
      </c>
      <c r="D26" s="85"/>
      <c r="E26" s="16"/>
      <c r="F26" s="323"/>
      <c r="G26" s="62"/>
      <c r="H26" s="63"/>
      <c r="I26" s="131"/>
      <c r="J26" s="132"/>
    </row>
    <row r="27" spans="1:10" ht="25" customHeight="1">
      <c r="A27" s="79" t="str">
        <f ca="1">Declaration!B41</f>
        <v xml:space="preserve">2) Does any of the specified mineral/metal remain in the product(s)? </v>
      </c>
      <c r="B27" s="82"/>
      <c r="C27" s="82"/>
      <c r="D27" s="86"/>
      <c r="E27" s="16" t="s">
        <v>15</v>
      </c>
      <c r="F27" s="83"/>
      <c r="J27" s="132"/>
    </row>
    <row r="28" spans="1:10" ht="41">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80" t="str">
        <f>Declaration!B43</f>
        <v>Copper</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80" t="str">
        <f>Declaration!B47</f>
        <v>Nickel</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80" t="str">
        <f>Declaration!B48</f>
        <v/>
      </c>
      <c r="B34" s="79">
        <f>Declaration!D48</f>
        <v>0</v>
      </c>
      <c r="C34" s="136">
        <f t="shared" si="9"/>
        <v>0</v>
      </c>
      <c r="D34" s="229"/>
      <c r="E34" s="16"/>
      <c r="F34" s="84"/>
      <c r="G34" s="62"/>
      <c r="H34" s="63"/>
      <c r="I34" s="131"/>
    </row>
    <row r="35" spans="1:10" ht="22" hidden="1" customHeight="1">
      <c r="A35" s="80" t="str">
        <f>Declaration!B49</f>
        <v/>
      </c>
      <c r="B35" s="79">
        <f>Declaration!D49</f>
        <v>0</v>
      </c>
      <c r="C35" s="136">
        <f t="shared" si="9"/>
        <v>0</v>
      </c>
      <c r="D35" s="229"/>
      <c r="E35" s="16"/>
      <c r="F35" s="84"/>
      <c r="G35" s="62"/>
      <c r="H35" s="63"/>
      <c r="I35" s="131"/>
    </row>
    <row r="36" spans="1:10" ht="22" hidden="1" customHeight="1">
      <c r="A36" s="80" t="str">
        <f>Declaration!B50</f>
        <v/>
      </c>
      <c r="B36" s="79">
        <f>Declaration!D50</f>
        <v>0</v>
      </c>
      <c r="C36" s="136">
        <f t="shared" si="9"/>
        <v>0</v>
      </c>
      <c r="D36" s="229"/>
      <c r="E36" s="16"/>
      <c r="F36" s="84"/>
      <c r="G36" s="62"/>
      <c r="H36" s="63"/>
      <c r="I36" s="131"/>
    </row>
    <row r="37" spans="1:10" ht="22" hidden="1" customHeight="1">
      <c r="A37" s="80" t="str">
        <f>Declaration!B51</f>
        <v/>
      </c>
      <c r="B37" s="79">
        <f>Declaration!D51</f>
        <v>0</v>
      </c>
      <c r="C37" s="136">
        <f t="shared" si="9"/>
        <v>0</v>
      </c>
      <c r="D37" s="229"/>
      <c r="E37" s="16"/>
      <c r="F37" s="84"/>
      <c r="G37" s="62"/>
      <c r="H37" s="63"/>
      <c r="I37" s="131"/>
    </row>
    <row r="38" spans="1:10" ht="25" customHeight="1">
      <c r="A38" s="79" t="str">
        <f ca="1">Declaration!B53</f>
        <v xml:space="preserve">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41">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80" t="str">
        <f>Declaration!B55</f>
        <v>Copper</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80" t="str">
        <f>Declaration!B59</f>
        <v>Nickel</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80" t="str">
        <f>Declaration!B60</f>
        <v/>
      </c>
      <c r="B45" s="79">
        <f>Declaration!D60</f>
        <v>0</v>
      </c>
      <c r="C45" s="136">
        <f t="shared" si="3"/>
        <v>0</v>
      </c>
      <c r="D45" s="229"/>
      <c r="E45" s="16"/>
      <c r="F45" s="84"/>
      <c r="G45" s="62"/>
      <c r="H45" s="63"/>
      <c r="I45" s="131"/>
    </row>
    <row r="46" spans="1:10" ht="22" hidden="1" customHeight="1">
      <c r="A46" s="80" t="str">
        <f>Declaration!B61</f>
        <v/>
      </c>
      <c r="B46" s="79">
        <f>Declaration!D61</f>
        <v>0</v>
      </c>
      <c r="C46" s="136">
        <f t="shared" si="3"/>
        <v>0</v>
      </c>
      <c r="D46" s="229"/>
      <c r="E46" s="16"/>
      <c r="F46" s="84"/>
      <c r="G46" s="62"/>
      <c r="H46" s="63"/>
      <c r="I46" s="131"/>
    </row>
    <row r="47" spans="1:10" ht="22" hidden="1" customHeight="1">
      <c r="A47" s="80" t="str">
        <f>Declaration!B62</f>
        <v/>
      </c>
      <c r="B47" s="79">
        <f>Declaration!D62</f>
        <v>0</v>
      </c>
      <c r="C47" s="136">
        <f t="shared" si="3"/>
        <v>0</v>
      </c>
      <c r="D47" s="229"/>
      <c r="E47" s="16"/>
      <c r="F47" s="84"/>
      <c r="G47" s="62"/>
      <c r="H47" s="63"/>
      <c r="I47" s="131"/>
    </row>
    <row r="48" spans="1:10" ht="22" hidden="1" customHeight="1">
      <c r="A48" s="80" t="str">
        <f>Declaration!B63</f>
        <v/>
      </c>
      <c r="B48" s="79">
        <f>Declaration!D63</f>
        <v>0</v>
      </c>
      <c r="C48" s="136">
        <f t="shared" si="3"/>
        <v>0</v>
      </c>
      <c r="D48" s="87"/>
      <c r="E48" s="16" t="s">
        <v>15</v>
      </c>
      <c r="F48" s="84"/>
      <c r="G48" s="62"/>
      <c r="H48" s="63"/>
      <c r="I48" s="131"/>
    </row>
    <row r="49" spans="1:10" ht="2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80" t="str">
        <f>Declaration!B72</f>
        <v/>
      </c>
      <c r="B56" s="79">
        <f>Declaration!D72</f>
        <v>0</v>
      </c>
      <c r="C56" s="136">
        <f t="shared" si="20"/>
        <v>0</v>
      </c>
      <c r="D56" s="193"/>
      <c r="E56" s="16"/>
      <c r="F56" s="84"/>
      <c r="G56" s="62"/>
      <c r="H56" s="63"/>
      <c r="I56" s="131"/>
      <c r="J56" s="132"/>
    </row>
    <row r="57" spans="1:10" ht="22" hidden="1" customHeight="1">
      <c r="A57" s="80" t="str">
        <f>Declaration!B73</f>
        <v/>
      </c>
      <c r="B57" s="79">
        <f>Declaration!D73</f>
        <v>0</v>
      </c>
      <c r="C57" s="136">
        <f t="shared" si="20"/>
        <v>0</v>
      </c>
      <c r="D57" s="87"/>
      <c r="E57" s="16" t="s">
        <v>15</v>
      </c>
      <c r="F57" s="84"/>
      <c r="G57" s="62"/>
      <c r="H57" s="63"/>
      <c r="I57" s="131"/>
      <c r="J57" s="132"/>
    </row>
    <row r="58" spans="1:10" ht="22" hidden="1" customHeight="1">
      <c r="A58" s="80" t="str">
        <f>Declaration!B74</f>
        <v/>
      </c>
      <c r="B58" s="79">
        <f>Declaration!D74</f>
        <v>0</v>
      </c>
      <c r="C58" s="136">
        <f t="shared" si="20"/>
        <v>0</v>
      </c>
      <c r="D58" s="87"/>
      <c r="E58" s="16" t="s">
        <v>15</v>
      </c>
      <c r="F58" s="84"/>
      <c r="G58" s="62"/>
      <c r="H58" s="63"/>
      <c r="I58" s="131"/>
      <c r="J58" s="132"/>
    </row>
    <row r="59" spans="1:10" ht="22" hidden="1" customHeight="1">
      <c r="A59" s="80" t="str">
        <f>Declaration!B75</f>
        <v/>
      </c>
      <c r="B59" s="79">
        <f>Declaration!D75</f>
        <v>0</v>
      </c>
      <c r="C59" s="136">
        <f t="shared" si="20"/>
        <v>0</v>
      </c>
      <c r="D59" s="87"/>
      <c r="E59" s="16" t="s">
        <v>15</v>
      </c>
      <c r="F59" s="84"/>
      <c r="G59" s="62"/>
      <c r="H59" s="63"/>
      <c r="I59" s="131"/>
      <c r="J59" s="132"/>
    </row>
    <row r="60" spans="1:10" ht="25" customHeight="1">
      <c r="A60" s="79" t="str">
        <f ca="1">Declaration!B77</f>
        <v>5) What percentage of relevant suppliers have provided a response to your supply chain survey?</v>
      </c>
      <c r="B60" s="82"/>
      <c r="C60" s="82"/>
      <c r="D60" s="86"/>
      <c r="E60" s="16" t="s">
        <v>15</v>
      </c>
      <c r="F60" s="83"/>
    </row>
    <row r="61" spans="1:10" ht="27.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7.5">
      <c r="A62" s="80" t="str">
        <f>Declaration!B79</f>
        <v>Copper</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5">
      <c r="A66" s="80" t="str">
        <f>Declaration!B83</f>
        <v>Nickel</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 hidden="1" customHeight="1">
      <c r="A67" s="80" t="str">
        <f>Declaration!B84</f>
        <v/>
      </c>
      <c r="B67" s="79">
        <f>Declaration!D84</f>
        <v>0</v>
      </c>
      <c r="C67" s="136">
        <f t="shared" si="3"/>
        <v>0</v>
      </c>
      <c r="D67" s="85"/>
      <c r="E67" s="16"/>
      <c r="F67" s="84"/>
      <c r="G67" s="62"/>
      <c r="H67" s="63"/>
      <c r="I67" s="131"/>
    </row>
    <row r="68" spans="1:10" ht="22" hidden="1" customHeight="1">
      <c r="A68" s="80" t="str">
        <f>Declaration!B85</f>
        <v/>
      </c>
      <c r="B68" s="79">
        <f>Declaration!D85</f>
        <v>0</v>
      </c>
      <c r="C68" s="136">
        <f t="shared" si="3"/>
        <v>0</v>
      </c>
      <c r="D68" s="85"/>
      <c r="E68" s="16"/>
      <c r="F68" s="84"/>
      <c r="G68" s="62"/>
      <c r="H68" s="63"/>
      <c r="I68" s="131"/>
    </row>
    <row r="69" spans="1:10" ht="22" hidden="1" customHeight="1">
      <c r="A69" s="80" t="str">
        <f>Declaration!B86</f>
        <v/>
      </c>
      <c r="B69" s="79">
        <f>Declaration!D86</f>
        <v>0</v>
      </c>
      <c r="C69" s="136">
        <f t="shared" si="3"/>
        <v>0</v>
      </c>
      <c r="D69" s="85"/>
      <c r="E69" s="16" t="s">
        <v>18</v>
      </c>
      <c r="F69" s="84"/>
      <c r="G69" s="62"/>
      <c r="H69" s="63"/>
      <c r="I69" s="131"/>
    </row>
    <row r="70" spans="1:10" ht="22" hidden="1" customHeight="1">
      <c r="A70" s="80" t="str">
        <f>Declaration!B87</f>
        <v/>
      </c>
      <c r="B70" s="79">
        <f>Declaration!D87</f>
        <v>0</v>
      </c>
      <c r="C70" s="136">
        <f t="shared" si="3"/>
        <v>0</v>
      </c>
      <c r="D70" s="85"/>
      <c r="E70" s="16" t="s">
        <v>18</v>
      </c>
      <c r="F70" s="84"/>
      <c r="G70" s="62"/>
      <c r="H70" s="63"/>
      <c r="I70" s="131"/>
    </row>
    <row r="71" spans="1:10" ht="25" customHeight="1">
      <c r="A71" s="79" t="str">
        <f ca="1">Declaration!B89</f>
        <v>6) Have you identified all of the smelters or processors supplying the specified minerals/metal to your supply chain?</v>
      </c>
      <c r="B71" s="82"/>
      <c r="C71" s="82"/>
      <c r="D71" s="86"/>
      <c r="E71" s="16" t="s">
        <v>13</v>
      </c>
      <c r="F71" s="83"/>
    </row>
    <row r="72" spans="1:10" ht="54.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80" t="str">
        <f>Declaration!B91</f>
        <v>Copper</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80" t="str">
        <f>Declaration!B95</f>
        <v>Nickel</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80" t="str">
        <f>Declaration!B96</f>
        <v/>
      </c>
      <c r="B78" s="79">
        <f>Declaration!D96</f>
        <v>0</v>
      </c>
      <c r="C78" s="136">
        <f t="shared" si="31"/>
        <v>0</v>
      </c>
      <c r="D78" s="87"/>
      <c r="E78" s="16"/>
      <c r="F78" s="84"/>
      <c r="G78" s="62"/>
      <c r="H78" s="63"/>
      <c r="I78" s="131"/>
    </row>
    <row r="79" spans="1:10" ht="22" hidden="1" customHeight="1">
      <c r="A79" s="80" t="str">
        <f>Declaration!B97</f>
        <v/>
      </c>
      <c r="B79" s="79">
        <f>Declaration!D97</f>
        <v>0</v>
      </c>
      <c r="C79" s="136">
        <f t="shared" si="31"/>
        <v>0</v>
      </c>
      <c r="D79" s="87"/>
      <c r="E79" s="16"/>
      <c r="F79" s="84"/>
      <c r="G79" s="62"/>
      <c r="H79" s="63"/>
      <c r="I79" s="131"/>
    </row>
    <row r="80" spans="1:10" ht="22" hidden="1" customHeight="1">
      <c r="A80" s="80" t="str">
        <f>Declaration!B98</f>
        <v/>
      </c>
      <c r="B80" s="79">
        <f>Declaration!D98</f>
        <v>0</v>
      </c>
      <c r="C80" s="136">
        <f t="shared" si="31"/>
        <v>0</v>
      </c>
      <c r="D80" s="87"/>
      <c r="E80" s="16" t="s">
        <v>13</v>
      </c>
      <c r="F80" s="84"/>
      <c r="G80" s="62"/>
      <c r="H80" s="63"/>
      <c r="I80" s="131"/>
    </row>
    <row r="81" spans="1:10" ht="22" hidden="1" customHeight="1">
      <c r="A81" s="80" t="str">
        <f>Declaration!B99</f>
        <v/>
      </c>
      <c r="B81" s="79">
        <f>Declaration!D99</f>
        <v>0</v>
      </c>
      <c r="C81" s="136">
        <f t="shared" si="31"/>
        <v>0</v>
      </c>
      <c r="D81" s="87"/>
      <c r="E81" s="16" t="s">
        <v>13</v>
      </c>
      <c r="F81" s="84"/>
      <c r="G81" s="62"/>
      <c r="H81" s="63"/>
      <c r="I81" s="131"/>
    </row>
    <row r="82" spans="1:10" ht="50.5" customHeight="1">
      <c r="A82" s="79" t="str">
        <f ca="1">Declaration!B101</f>
        <v>7) Has all applicable smelter or processor information received by your company been reported in this declaration?</v>
      </c>
      <c r="B82" s="82"/>
      <c r="C82" s="82"/>
      <c r="D82" s="86"/>
      <c r="E82" s="16" t="s">
        <v>16</v>
      </c>
      <c r="F82" s="83"/>
    </row>
    <row r="83" spans="1:10" ht="41.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80" t="str">
        <f>Declaration!B103</f>
        <v>Copper</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80" t="str">
        <f>Declaration!B107</f>
        <v>Nickel</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80" t="str">
        <f>Declaration!B108</f>
        <v/>
      </c>
      <c r="B89" s="79">
        <f>Declaration!D108</f>
        <v>0</v>
      </c>
      <c r="C89" s="136">
        <f t="shared" si="36"/>
        <v>0</v>
      </c>
      <c r="D89" s="88"/>
      <c r="E89" s="16"/>
      <c r="F89" s="84"/>
      <c r="G89" s="62"/>
      <c r="H89" s="63"/>
      <c r="I89" s="131"/>
    </row>
    <row r="90" spans="1:10" ht="22" hidden="1" customHeight="1">
      <c r="A90" s="80" t="str">
        <f>Declaration!B109</f>
        <v/>
      </c>
      <c r="B90" s="79">
        <f>Declaration!D109</f>
        <v>0</v>
      </c>
      <c r="C90" s="136">
        <f t="shared" si="36"/>
        <v>0</v>
      </c>
      <c r="D90" s="88"/>
      <c r="E90" s="16"/>
      <c r="F90" s="84"/>
      <c r="G90" s="62"/>
      <c r="H90" s="63"/>
      <c r="I90" s="131"/>
    </row>
    <row r="91" spans="1:10" ht="22" hidden="1" customHeight="1">
      <c r="A91" s="80" t="str">
        <f>Declaration!B110</f>
        <v/>
      </c>
      <c r="B91" s="79">
        <f>Declaration!D110</f>
        <v>0</v>
      </c>
      <c r="C91" s="136">
        <f t="shared" si="36"/>
        <v>0</v>
      </c>
      <c r="D91" s="88"/>
      <c r="E91" s="16" t="s">
        <v>15</v>
      </c>
      <c r="F91" s="84"/>
      <c r="G91" s="62"/>
      <c r="H91" s="63"/>
      <c r="I91" s="131"/>
    </row>
    <row r="92" spans="1:10" ht="22" hidden="1" customHeight="1">
      <c r="A92" s="80" t="str">
        <f>Declaration!B111</f>
        <v/>
      </c>
      <c r="B92" s="79">
        <f>Declaration!D111</f>
        <v>0</v>
      </c>
      <c r="C92" s="136">
        <f t="shared" si="36"/>
        <v>0</v>
      </c>
      <c r="D92" s="88"/>
      <c r="E92" s="16" t="s">
        <v>15</v>
      </c>
      <c r="F92" s="84"/>
      <c r="G92" s="62"/>
      <c r="H92" s="63"/>
      <c r="I92" s="131"/>
    </row>
    <row r="93" spans="1:10" ht="22" customHeight="1">
      <c r="A93" s="307" t="str">
        <f ca="1">Declaration!B114</f>
        <v>Question</v>
      </c>
      <c r="B93" s="82"/>
      <c r="C93" s="82"/>
      <c r="D93" s="86"/>
      <c r="E93" s="16" t="s">
        <v>18</v>
      </c>
      <c r="F93" s="83"/>
      <c r="G93" s="83"/>
      <c r="H93" s="83"/>
    </row>
    <row r="94" spans="1:10" ht="41">
      <c r="A94" s="79" t="str">
        <f ca="1">Declaration!B115</f>
        <v>A. Have you established a responsible minerals sourcing policy?</v>
      </c>
      <c r="B94" s="79">
        <f>Declaration!D115</f>
        <v>0</v>
      </c>
      <c r="C94" s="136" t="str">
        <f ca="1">IF(H94=1,J94,I94)</f>
        <v>Complete</v>
      </c>
      <c r="D94" s="320" t="str">
        <f>IF(H94=1,"Click here to answer question (A)","")</f>
        <v/>
      </c>
      <c r="E94" s="16" t="s">
        <v>15</v>
      </c>
      <c r="F94" s="84">
        <f>IF(SUM(F$39:F$48)=0,0,1)</f>
        <v>0</v>
      </c>
      <c r="G94" s="62">
        <f t="shared" si="14"/>
        <v>1</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41">
      <c r="A95" s="79" t="str">
        <f ca="1">Declaration!B117</f>
        <v xml:space="preserve">B. Is your responsible minerals sourcing policy publicly available on your website? (Note – If yes, the user shall specify the URL in the comment field.) </v>
      </c>
      <c r="B95" s="79">
        <f>Declaration!D117</f>
        <v>0</v>
      </c>
      <c r="C95" s="136" t="str">
        <f ca="1">IF(H95=1,J95,I95)</f>
        <v>Complete</v>
      </c>
      <c r="D95" s="321" t="str">
        <f>IF(H95=1,"Click here to answer question (B)","")</f>
        <v/>
      </c>
      <c r="E95" s="16" t="s">
        <v>15</v>
      </c>
      <c r="F95" s="84">
        <f t="shared" ref="F95:F111" si="43">F$94</f>
        <v>0</v>
      </c>
      <c r="G95" s="62">
        <f t="shared" si="14"/>
        <v>1</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Complete</v>
      </c>
      <c r="D98" s="321" t="str">
        <f>IF(H98=1,"Click here to answer question (C)","")</f>
        <v/>
      </c>
      <c r="E98" s="16"/>
      <c r="F98" s="84">
        <f>F39</f>
        <v>0</v>
      </c>
      <c r="G98" s="62">
        <f t="shared" si="14"/>
        <v>1</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f>Declaration!D121</f>
        <v>0</v>
      </c>
      <c r="C99" s="136" t="str">
        <f t="shared" ca="1" si="44"/>
        <v>Complete</v>
      </c>
      <c r="D99" s="321" t="str">
        <f>IF(H99=1,"Click here to answer question (C)","")</f>
        <v/>
      </c>
      <c r="E99" s="16"/>
      <c r="F99" s="84">
        <f t="shared" ref="F99:F103" si="45">F40</f>
        <v>0</v>
      </c>
      <c r="G99" s="62">
        <f t="shared" si="14"/>
        <v>1</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9" t="str">
        <f>Declaration!B126</f>
        <v/>
      </c>
      <c r="B104" s="79">
        <f>Declaration!D126</f>
        <v>0</v>
      </c>
      <c r="C104" s="136">
        <f t="shared" si="44"/>
        <v>0</v>
      </c>
      <c r="D104" s="193"/>
      <c r="E104" s="16"/>
      <c r="F104" s="84"/>
      <c r="G104" s="62"/>
      <c r="H104" s="63"/>
      <c r="I104" s="131"/>
    </row>
    <row r="105" spans="1:10" ht="25" hidden="1" customHeight="1">
      <c r="A105" s="79" t="str">
        <f>Declaration!B127</f>
        <v/>
      </c>
      <c r="B105" s="79">
        <f>Declaration!D127</f>
        <v>0</v>
      </c>
      <c r="C105" s="136">
        <f t="shared" si="44"/>
        <v>0</v>
      </c>
      <c r="D105" s="193"/>
      <c r="E105" s="16"/>
      <c r="F105" s="84"/>
      <c r="G105" s="62"/>
      <c r="H105" s="63"/>
      <c r="I105" s="131"/>
    </row>
    <row r="106" spans="1:10" ht="25" hidden="1" customHeight="1">
      <c r="A106" s="79" t="str">
        <f>Declaration!B128</f>
        <v/>
      </c>
      <c r="B106" s="79">
        <f>Declaration!D128</f>
        <v>0</v>
      </c>
      <c r="C106" s="136">
        <f t="shared" si="44"/>
        <v>0</v>
      </c>
      <c r="D106" s="193"/>
      <c r="E106" s="16"/>
      <c r="F106" s="84"/>
      <c r="G106" s="62"/>
      <c r="H106" s="63"/>
      <c r="I106" s="131"/>
    </row>
    <row r="107" spans="1:10" ht="25" hidden="1" customHeight="1">
      <c r="A107" s="79" t="str">
        <f>Declaration!B129</f>
        <v/>
      </c>
      <c r="B107" s="79">
        <f>Declaration!D129</f>
        <v>0</v>
      </c>
      <c r="C107" s="136">
        <f t="shared" si="44"/>
        <v>0</v>
      </c>
      <c r="D107" s="193"/>
      <c r="E107" s="16"/>
      <c r="F107" s="84"/>
      <c r="G107" s="62"/>
      <c r="H107" s="63"/>
      <c r="I107" s="131"/>
    </row>
    <row r="108" spans="1:10" ht="41">
      <c r="A108" s="79" t="str">
        <f ca="1">Declaration!B131</f>
        <v>D. Have you implemented due diligence measures for responsible sourcing?</v>
      </c>
      <c r="B108" s="79">
        <f>Declaration!D131</f>
        <v>0</v>
      </c>
      <c r="C108" s="136" t="str">
        <f t="shared" ca="1" si="44"/>
        <v>Complete</v>
      </c>
      <c r="D108" s="321" t="str">
        <f>IF(H108=1,"Click here to answer question (D)","")</f>
        <v/>
      </c>
      <c r="E108" s="16" t="s">
        <v>15</v>
      </c>
      <c r="F108" s="84">
        <f t="shared" si="43"/>
        <v>0</v>
      </c>
      <c r="G108" s="62">
        <f t="shared" si="14"/>
        <v>1</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9" t="str">
        <f ca="1">Declaration!B133</f>
        <v>E. Does your company conduct supply chain survey(s) of your relevant supplier(s) on the specified minerals/metals?</v>
      </c>
      <c r="B109" s="79">
        <f>Declaration!D133</f>
        <v>0</v>
      </c>
      <c r="C109" s="136" t="str">
        <f t="shared" ca="1" si="44"/>
        <v>Complete</v>
      </c>
      <c r="D109" s="321" t="str">
        <f>IF(H109=1,"Click here to answer question (E)","")</f>
        <v/>
      </c>
      <c r="E109" s="16" t="s">
        <v>15</v>
      </c>
      <c r="F109" s="84">
        <f t="shared" si="43"/>
        <v>0</v>
      </c>
      <c r="G109" s="62">
        <f>IF(B109=0,1,0)</f>
        <v>1</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41">
      <c r="A110" s="79" t="str">
        <f ca="1">Declaration!B135</f>
        <v xml:space="preserve">F. Do you review due diligence information received from your suppliers against your company’s expectations? </v>
      </c>
      <c r="B110" s="79">
        <f>Declaration!D135</f>
        <v>0</v>
      </c>
      <c r="C110" s="136" t="str">
        <f t="shared" ca="1" si="44"/>
        <v>Complete</v>
      </c>
      <c r="D110" s="321" t="str">
        <f>IF(H110=1,"Click here to answer question (F)","")</f>
        <v/>
      </c>
      <c r="E110" s="16" t="s">
        <v>15</v>
      </c>
      <c r="F110" s="84">
        <f t="shared" si="43"/>
        <v>0</v>
      </c>
      <c r="G110" s="62">
        <f>IF(B110=0,1,0)</f>
        <v>1</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9" t="str">
        <f ca="1">Declaration!B137</f>
        <v xml:space="preserve">G. Does your review process include corrective action management? </v>
      </c>
      <c r="B111" s="79">
        <f>Declaration!D137</f>
        <v>0</v>
      </c>
      <c r="C111" s="136" t="str">
        <f t="shared" ca="1" si="44"/>
        <v>Complete</v>
      </c>
      <c r="D111" s="321" t="str">
        <f>IF(H111=1,"Click here to answer question (G)","")</f>
        <v/>
      </c>
      <c r="E111" s="16" t="s">
        <v>15</v>
      </c>
      <c r="F111" s="84">
        <f t="shared" si="43"/>
        <v>0</v>
      </c>
      <c r="G111" s="62">
        <f t="shared" si="14"/>
        <v>1</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41">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80" t="s">
        <v>1078</v>
      </c>
      <c r="B113" s="79"/>
      <c r="C113" s="79"/>
      <c r="D113" s="193"/>
      <c r="E113" s="16"/>
      <c r="F113" s="84"/>
      <c r="G113" s="62"/>
      <c r="H113" s="63"/>
      <c r="I113" s="131"/>
    </row>
    <row r="114" spans="1:12" ht="41">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 customHeight="1">
      <c r="A115" s="135" t="str">
        <f>Declaration!AA13</f>
        <v>Copper</v>
      </c>
      <c r="B115" s="79"/>
      <c r="C115" s="136" t="str">
        <f t="shared" ca="1" si="49"/>
        <v>Complete</v>
      </c>
      <c r="D115" s="379" t="str">
        <f>IF(H115=0,"","Click here to provide smelter information")</f>
        <v/>
      </c>
      <c r="E115" s="16"/>
      <c r="F115" s="84">
        <f>F40</f>
        <v>0</v>
      </c>
      <c r="G115" s="62">
        <f>IF(AND(COUNTIF(SmelterIdetifiedForMetal,A115)&gt;0,COUNTIF('Smelter List'!AB$5:AB$2504,A115)&gt;0),0,1)</f>
        <v>1</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 customHeight="1">
      <c r="A119" s="135" t="str">
        <f>Declaration!AA17</f>
        <v>Nickel</v>
      </c>
      <c r="B119" s="79"/>
      <c r="C119" s="136" t="str">
        <f t="shared" ca="1" si="49"/>
        <v>Complete</v>
      </c>
      <c r="D119" s="379" t="str">
        <f t="shared" si="51"/>
        <v/>
      </c>
      <c r="E119" s="16"/>
      <c r="F119" s="84">
        <f t="shared" si="52"/>
        <v>0</v>
      </c>
      <c r="G119" s="62">
        <f>IF(AND(COUNTIF(SmelterIdetifiedForMetal,A119)&gt;0,COUNTIF('Smelter List'!AB$5:AB$2504,A119)&gt;0),0,1)</f>
        <v>1</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 hidden="1" customHeight="1">
      <c r="A120" s="135" t="str">
        <f>Declaration!AA18</f>
        <v/>
      </c>
      <c r="B120" s="79"/>
      <c r="C120" s="136">
        <f t="shared" si="49"/>
        <v>0</v>
      </c>
      <c r="D120" s="220"/>
      <c r="E120" s="16"/>
      <c r="F120" s="84"/>
      <c r="G120" s="62"/>
      <c r="H120" s="63"/>
      <c r="I120" s="131"/>
      <c r="K120" s="134"/>
    </row>
    <row r="121" spans="1:12" ht="25" hidden="1" customHeight="1">
      <c r="A121" s="135" t="str">
        <f>Declaration!AA19</f>
        <v/>
      </c>
      <c r="B121" s="79"/>
      <c r="C121" s="136">
        <f t="shared" si="49"/>
        <v>0</v>
      </c>
      <c r="D121" s="220"/>
      <c r="E121" s="16"/>
      <c r="F121" s="84"/>
      <c r="G121" s="62"/>
      <c r="H121" s="63"/>
      <c r="I121" s="131"/>
      <c r="K121" s="134"/>
    </row>
    <row r="122" spans="1:12" ht="25" hidden="1" customHeight="1">
      <c r="A122" s="135" t="str">
        <f>Declaration!AA20</f>
        <v/>
      </c>
      <c r="B122" s="79"/>
      <c r="C122" s="136">
        <f t="shared" si="49"/>
        <v>0</v>
      </c>
      <c r="D122" s="85"/>
      <c r="E122" s="16" t="s">
        <v>15</v>
      </c>
      <c r="F122" s="84"/>
      <c r="G122" s="62"/>
      <c r="H122" s="63"/>
      <c r="I122" s="131"/>
      <c r="K122" s="134"/>
    </row>
    <row r="123" spans="1:12" ht="25" hidden="1" customHeight="1">
      <c r="A123" s="135" t="str">
        <f>Declaration!AA21</f>
        <v/>
      </c>
      <c r="B123" s="79"/>
      <c r="C123" s="136">
        <f t="shared" si="49"/>
        <v>0</v>
      </c>
      <c r="D123" s="85"/>
      <c r="E123" s="16" t="s">
        <v>15</v>
      </c>
      <c r="F123" s="84"/>
      <c r="G123" s="62"/>
      <c r="H123" s="63"/>
      <c r="I123" s="131"/>
      <c r="K123" s="134"/>
    </row>
    <row r="124" spans="1:12" ht="2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6" customWidth="1"/>
    <col min="2" max="2" width="34.84375" style="346" customWidth="1"/>
    <col min="3" max="3" width="23.23046875" style="346" customWidth="1"/>
    <col min="4" max="5" width="15.4609375" style="346" customWidth="1"/>
    <col min="6" max="6" width="28.4609375" style="346" customWidth="1"/>
    <col min="7" max="7" width="27.23046875" style="346" customWidth="1"/>
    <col min="8" max="8" width="20.765625" style="346" customWidth="1"/>
    <col min="9" max="9" width="30.84375" style="346" customWidth="1"/>
    <col min="10" max="10" width="23.23046875" style="346" customWidth="1"/>
    <col min="11" max="11" width="39.765625" style="346" customWidth="1"/>
    <col min="12" max="12" width="47.765625" style="346" customWidth="1"/>
    <col min="13" max="13" width="36.23046875" style="346" customWidth="1"/>
    <col min="14" max="14" width="15.15234375" style="346" hidden="1" customWidth="1"/>
    <col min="15" max="15" width="18.765625" style="346" hidden="1" customWidth="1"/>
    <col min="16" max="16" width="14.15234375" style="346" hidden="1" customWidth="1"/>
    <col min="17" max="17" width="18.4609375" style="346" hidden="1" customWidth="1"/>
    <col min="18" max="18" width="17.765625" style="346" hidden="1" customWidth="1"/>
    <col min="19" max="19" width="22.4609375" style="346" hidden="1" customWidth="1"/>
    <col min="20" max="20" width="16.765625" style="346" customWidth="1"/>
    <col min="21" max="21" width="14" style="346" customWidth="1"/>
    <col min="22" max="22" width="15.4609375" style="346" customWidth="1"/>
    <col min="23" max="23" width="11" style="346" customWidth="1"/>
    <col min="24" max="26" width="10" style="346" customWidth="1"/>
  </cols>
  <sheetData>
    <row r="1" spans="1:19" ht="7.5" hidden="1" customHeight="1"/>
    <row r="2" spans="1:19" s="324" customFormat="1" ht="23">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4"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49999999999999"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49999999999999"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49999999999999"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49999999999999"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49999999999999"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49999999999999"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49999999999999"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49999999999999"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49999999999999"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49999999999999"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49999999999999"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49999999999999"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49999999999999"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49999999999999"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49999999999999"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49999999999999"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49999999999999"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49999999999999"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49999999999999"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49999999999999"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49999999999999"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49999999999999"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49999999999999"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49999999999999"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49999999999999"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49999999999999"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49999999999999"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49999999999999"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49999999999999"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49999999999999"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49999999999999"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49999999999999"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49999999999999"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49999999999999"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49999999999999"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49999999999999"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49999999999999"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49999999999999"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49999999999999"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49999999999999"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49999999999999"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49999999999999"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49999999999999"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49999999999999"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49999999999999"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49999999999999"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49999999999999"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49999999999999"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49999999999999"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49999999999999"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49999999999999"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49999999999999"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49999999999999"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49999999999999"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49999999999999"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49999999999999"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49999999999999"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49999999999999"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49999999999999"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49999999999999"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49999999999999"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49999999999999"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49999999999999"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49999999999999"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49999999999999"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49999999999999"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49999999999999"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49999999999999"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49999999999999"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49999999999999"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49999999999999"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49999999999999"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49999999999999"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49999999999999"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49999999999999"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49999999999999"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49999999999999"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49999999999999"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49999999999999"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49999999999999"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49999999999999"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49999999999999"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49999999999999"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49999999999999"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49999999999999"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49999999999999"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49999999999999"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49999999999999"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49999999999999"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49999999999999"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49999999999999"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49999999999999"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49999999999999"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49999999999999"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49999999999999"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49999999999999"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49999999999999"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49999999999999"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49999999999999"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49999999999999"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49999999999999"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49999999999999"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49999999999999"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49999999999999"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49999999999999"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49999999999999"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49999999999999"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49999999999999"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49999999999999"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49999999999999"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49999999999999"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49999999999999"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49999999999999"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49999999999999"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49999999999999"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49999999999999"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49999999999999"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49999999999999"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49999999999999"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49999999999999"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49999999999999"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49999999999999"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49999999999999"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49999999999999"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49999999999999"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49999999999999"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49999999999999"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49999999999999"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49999999999999"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49999999999999"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49999999999999"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49999999999999"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49999999999999"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49999999999999"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49999999999999"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49999999999999"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49999999999999"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49999999999999"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49999999999999"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49999999999999"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49999999999999"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49999999999999"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49999999999999"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49999999999999"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49999999999999"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49999999999999"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49999999999999"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49999999999999"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49999999999999"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49999999999999"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49999999999999"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49999999999999"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49999999999999"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49999999999999"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49999999999999"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49999999999999"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49999999999999"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49999999999999"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49999999999999"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49999999999999"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49999999999999"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49999999999999"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49999999999999"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49999999999999"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49999999999999"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49999999999999"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49999999999999"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49999999999999"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49999999999999"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49999999999999"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49999999999999"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49999999999999"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49999999999999"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49999999999999"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49999999999999"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49999999999999"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49999999999999"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49999999999999"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49999999999999"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49999999999999"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49999999999999"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49999999999999"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49999999999999"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49999999999999"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49999999999999"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49999999999999"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49999999999999"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49999999999999"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49999999999999"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49999999999999"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49999999999999"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49999999999999"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49999999999999"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49999999999999"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49999999999999"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49999999999999"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49999999999999"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49999999999999"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49999999999999"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49999999999999"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49999999999999"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49999999999999"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49999999999999"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49999999999999"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49999999999999"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49999999999999"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49999999999999"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49999999999999"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49999999999999"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49999999999999"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49999999999999"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49999999999999"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49999999999999"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49999999999999"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49999999999999"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49999999999999"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49999999999999"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49999999999999"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49999999999999"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49999999999999"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49999999999999"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49999999999999"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49999999999999"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49999999999999"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49999999999999"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49999999999999"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49999999999999"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49999999999999"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49999999999999"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49999999999999"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49999999999999"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49999999999999"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49999999999999"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49999999999999"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49999999999999"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49999999999999"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49999999999999"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49999999999999"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49999999999999"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49999999999999"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49999999999999"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49999999999999"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49999999999999"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49999999999999"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49999999999999"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49999999999999"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49999999999999"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49999999999999"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49999999999999"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49999999999999"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49999999999999"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49999999999999"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49999999999999"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49999999999999"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49999999999999"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49999999999999"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49999999999999"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49999999999999"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49999999999999"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49999999999999"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49999999999999"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49999999999999"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49999999999999"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49999999999999"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49999999999999"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49999999999999"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49999999999999"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49999999999999"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49999999999999"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49999999999999"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49999999999999"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49999999999999"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49999999999999"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49999999999999"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49999999999999"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49999999999999"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49999999999999"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49999999999999"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49999999999999"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49999999999999"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49999999999999"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49999999999999"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49999999999999"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49999999999999"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49999999999999"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49999999999999"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49999999999999"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49999999999999"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49999999999999"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49999999999999"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49999999999999"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49999999999999"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49999999999999"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49999999999999"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49999999999999"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49999999999999"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49999999999999"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49999999999999"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49999999999999"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49999999999999"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49999999999999"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49999999999999"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49999999999999"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49999999999999"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49999999999999"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49999999999999"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49999999999999"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49999999999999"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49999999999999"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49999999999999"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49999999999999"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49999999999999"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49999999999999"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49999999999999"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49999999999999"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49999999999999"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49999999999999"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49999999999999"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49999999999999"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49999999999999"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49999999999999"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49999999999999"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49999999999999"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49999999999999"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49999999999999"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49999999999999"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49999999999999"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49999999999999"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49999999999999"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49999999999999"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49999999999999"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49999999999999"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49999999999999"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49999999999999"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49999999999999"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49999999999999"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49999999999999"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49999999999999"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49999999999999"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49999999999999"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49999999999999"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49999999999999"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49999999999999"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49999999999999"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49999999999999"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49999999999999"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49999999999999"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49999999999999"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49999999999999"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49999999999999"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49999999999999"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49999999999999"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49999999999999"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49999999999999"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49999999999999"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49999999999999"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49999999999999"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49999999999999"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49999999999999"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49999999999999"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49999999999999"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49999999999999"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49999999999999"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49999999999999"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49999999999999"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49999999999999"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49999999999999"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49999999999999"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49999999999999"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49999999999999"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49999999999999"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49999999999999"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49999999999999"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49999999999999"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49999999999999"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49999999999999"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49999999999999"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49999999999999"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49999999999999"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49999999999999"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49999999999999"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49999999999999"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49999999999999"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49999999999999"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49999999999999"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49999999999999"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49999999999999"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49999999999999"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49999999999999"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49999999999999"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49999999999999"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49999999999999"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49999999999999"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49999999999999"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49999999999999"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49999999999999"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49999999999999"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49999999999999"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49999999999999"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49999999999999"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49999999999999"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49999999999999"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49999999999999"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49999999999999"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49999999999999"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49999999999999"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49999999999999"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49999999999999"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49999999999999"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49999999999999"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49999999999999"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49999999999999"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49999999999999"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49999999999999"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49999999999999"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49999999999999"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49999999999999"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49999999999999"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49999999999999"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49999999999999"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49999999999999"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49999999999999"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49999999999999"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49999999999999"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49999999999999"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49999999999999"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49999999999999"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49999999999999"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49999999999999"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49999999999999"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49999999999999"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49999999999999"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49999999999999"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49999999999999"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49999999999999"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49999999999999"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49999999999999"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49999999999999"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49999999999999"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49999999999999"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49999999999999"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49999999999999"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49999999999999"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49999999999999"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49999999999999"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49999999999999"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49999999999999"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49999999999999"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49999999999999"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49999999999999"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49999999999999"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49999999999999"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49999999999999"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49999999999999"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49999999999999"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49999999999999"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49999999999999"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49999999999999"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49999999999999"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49999999999999"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49999999999999"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49999999999999"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49999999999999"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49999999999999"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49999999999999"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49999999999999"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49999999999999"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49999999999999"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49999999999999"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49999999999999"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49999999999999"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49999999999999"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49999999999999"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49999999999999"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49999999999999"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49999999999999"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49999999999999"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49999999999999"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49999999999999"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49999999999999"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49999999999999"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49999999999999"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49999999999999"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49999999999999"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49999999999999"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49999999999999"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49999999999999"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49999999999999"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49999999999999"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49999999999999"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49999999999999"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49999999999999"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49999999999999"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49999999999999"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49999999999999"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49999999999999"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49999999999999"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49999999999999"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49999999999999"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49999999999999"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49999999999999"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49999999999999"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49999999999999"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49999999999999"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49999999999999"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49999999999999"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49999999999999"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49999999999999"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49999999999999"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49999999999999"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49999999999999"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49999999999999"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49999999999999"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49999999999999"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49999999999999"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49999999999999"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49999999999999"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49999999999999"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49999999999999"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49999999999999"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49999999999999"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49999999999999"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49999999999999"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49999999999999"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49999999999999"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49999999999999"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49999999999999"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49999999999999"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49999999999999"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49999999999999"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49999999999999"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49999999999999"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49999999999999"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49999999999999"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49999999999999"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49999999999999"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49999999999999"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49999999999999"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49999999999999"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49999999999999"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49999999999999"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49999999999999"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49999999999999"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49999999999999"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49999999999999"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49999999999999"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49999999999999"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49999999999999"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49999999999999"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49999999999999"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49999999999999"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49999999999999"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49999999999999"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49999999999999"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49999999999999"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49999999999999"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49999999999999"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49999999999999"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49999999999999"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49999999999999"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49999999999999"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49999999999999"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49999999999999"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49999999999999"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49999999999999"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49999999999999"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49999999999999"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49999999999999"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49999999999999"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49999999999999"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49999999999999"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49999999999999"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49999999999999"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49999999999999"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49999999999999"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49999999999999"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49999999999999"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49999999999999"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49999999999999"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49999999999999"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49999999999999"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49999999999999"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49999999999999"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49999999999999"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49999999999999"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49999999999999"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49999999999999"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49999999999999"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49999999999999"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49999999999999"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49999999999999"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49999999999999"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49999999999999"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49999999999999"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49999999999999"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49999999999999"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49999999999999"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49999999999999"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49999999999999"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49999999999999"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49999999999999"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49999999999999"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49999999999999"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49999999999999"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49999999999999"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49999999999999"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49999999999999"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49999999999999"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49999999999999"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49999999999999"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49999999999999"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49999999999999"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49999999999999"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49999999999999"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49999999999999"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49999999999999"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49999999999999"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49999999999999"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49999999999999"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49999999999999"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49999999999999"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49999999999999"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49999999999999"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49999999999999"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49999999999999"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49999999999999"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49999999999999"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49999999999999"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49999999999999"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49999999999999"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49999999999999"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49999999999999"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49999999999999"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49999999999999"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49999999999999"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49999999999999"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49999999999999"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49999999999999"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49999999999999"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49999999999999"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49999999999999"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49999999999999"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49999999999999"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49999999999999"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49999999999999"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49999999999999"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49999999999999"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49999999999999"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49999999999999"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49999999999999"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49999999999999"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49999999999999"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49999999999999"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49999999999999"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49999999999999"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49999999999999"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49999999999999"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49999999999999"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49999999999999"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49999999999999"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49999999999999"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49999999999999"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49999999999999"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49999999999999"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49999999999999"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49999999999999"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49999999999999"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49999999999999"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49999999999999"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49999999999999"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49999999999999"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49999999999999"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49999999999999"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49999999999999"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49999999999999"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49999999999999"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49999999999999"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49999999999999"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49999999999999"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49999999999999"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49999999999999"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49999999999999"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49999999999999"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49999999999999"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49999999999999"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49999999999999"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49999999999999"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49999999999999"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49999999999999"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49999999999999"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49999999999999"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49999999999999"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49999999999999"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49999999999999"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49999999999999"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49999999999999"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49999999999999"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49999999999999"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49999999999999"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49999999999999"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49999999999999"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49999999999999"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49999999999999"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49999999999999"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49999999999999"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49999999999999"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49999999999999"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49999999999999"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49999999999999"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49999999999999"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49999999999999"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49999999999999"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49999999999999"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49999999999999"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49999999999999"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49999999999999"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49999999999999"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49999999999999"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49999999999999"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49999999999999"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49999999999999"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49999999999999"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49999999999999"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49999999999999"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49999999999999"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49999999999999"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49999999999999"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49999999999999"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49999999999999"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49999999999999"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49999999999999"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49999999999999"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49999999999999"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49999999999999"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49999999999999"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49999999999999"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49999999999999"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49999999999999"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49999999999999"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49999999999999"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49999999999999"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49999999999999"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49999999999999"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49999999999999"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49999999999999"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49999999999999"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49999999999999"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49999999999999"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49999999999999"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49999999999999"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49999999999999"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49999999999999"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49999999999999"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49999999999999"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49999999999999"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49999999999999"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49999999999999"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49999999999999"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49999999999999"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49999999999999"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49999999999999"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49999999999999"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49999999999999"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49999999999999"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49999999999999"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49999999999999"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49999999999999"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49999999999999"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49999999999999"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49999999999999"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49999999999999"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49999999999999"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49999999999999"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49999999999999"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49999999999999"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49999999999999"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49999999999999"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49999999999999"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49999999999999"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49999999999999"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49999999999999"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49999999999999"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49999999999999"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49999999999999"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49999999999999"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49999999999999"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49999999999999"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49999999999999"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49999999999999"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49999999999999"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49999999999999"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49999999999999"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49999999999999"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49999999999999"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49999999999999"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49999999999999"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49999999999999"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49999999999999"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49999999999999"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49999999999999"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49999999999999"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49999999999999"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49999999999999"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49999999999999"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49999999999999"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49999999999999"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49999999999999"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49999999999999"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49999999999999"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49999999999999"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49999999999999"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49999999999999"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49999999999999"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49999999999999"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49999999999999"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49999999999999"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49999999999999"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49999999999999"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49999999999999"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49999999999999"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49999999999999"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49999999999999"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49999999999999"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49999999999999"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49999999999999"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49999999999999"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49999999999999"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49999999999999"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49999999999999"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49999999999999"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49999999999999"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49999999999999"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49999999999999"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49999999999999"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49999999999999"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49999999999999"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49999999999999"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49999999999999"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49999999999999"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49999999999999"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49999999999999"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49999999999999"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49999999999999"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49999999999999"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49999999999999"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49999999999999"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49999999999999"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49999999999999"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49999999999999"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49999999999999"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49999999999999"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49999999999999"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49999999999999"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49999999999999"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49999999999999"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49999999999999"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49999999999999"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49999999999999"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49999999999999"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49999999999999"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49999999999999"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49999999999999"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49999999999999"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49999999999999"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49999999999999"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49999999999999"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49999999999999"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49999999999999"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49999999999999"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49999999999999"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49999999999999"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49999999999999"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49999999999999"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49999999999999"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49999999999999"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49999999999999"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49999999999999"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49999999999999"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49999999999999"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49999999999999"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49999999999999"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49999999999999"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49999999999999"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49999999999999"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49999999999999"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49999999999999"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49999999999999"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49999999999999"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49999999999999"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49999999999999"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49999999999999"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49999999999999"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49999999999999"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49999999999999"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49999999999999"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49999999999999"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49999999999999"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49999999999999"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49999999999999"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49999999999999"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49999999999999"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49999999999999"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49999999999999"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49999999999999"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49999999999999"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49999999999999"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49999999999999"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49999999999999"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49999999999999"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49999999999999"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49999999999999"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49999999999999"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49999999999999"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49999999999999"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49999999999999"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49999999999999"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49999999999999"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49999999999999"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49999999999999"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49999999999999"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49999999999999"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49999999999999"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49999999999999"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49999999999999"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49999999999999"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49999999999999"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49999999999999"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49999999999999"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49999999999999"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49999999999999"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49999999999999"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49999999999999"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49999999999999"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49999999999999"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49999999999999"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49999999999999"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49999999999999"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49999999999999"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49999999999999"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49999999999999"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49999999999999"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49999999999999"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49999999999999"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49999999999999"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49999999999999"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49999999999999"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49999999999999"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49999999999999"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49999999999999"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49999999999999"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49999999999999"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49999999999999"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49999999999999"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49999999999999"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49999999999999"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49999999999999"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49999999999999"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49999999999999"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49999999999999"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49999999999999"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49999999999999"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49999999999999"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49999999999999"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49999999999999"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49999999999999"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49999999999999"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49999999999999"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49999999999999"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49999999999999"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49999999999999"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49999999999999"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49999999999999"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49999999999999"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49999999999999"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49999999999999"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49999999999999"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49999999999999"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49999999999999"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49999999999999"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49999999999999"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49999999999999"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49999999999999"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49999999999999"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49999999999999"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49999999999999"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49999999999999"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49999999999999"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49999999999999"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49999999999999"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49999999999999"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49999999999999"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49999999999999"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49999999999999"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49999999999999"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49999999999999"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49999999999999"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49999999999999"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49999999999999"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49999999999999"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49999999999999"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49999999999999"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49999999999999"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49999999999999"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49999999999999"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49999999999999"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49999999999999"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49999999999999"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49999999999999"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49999999999999"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49999999999999"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49999999999999"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49999999999999"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49999999999999"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49999999999999"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49999999999999"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49999999999999"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49999999999999"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49999999999999"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49999999999999"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49999999999999"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49999999999999"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49999999999999"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49999999999999"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49999999999999"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49999999999999"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49999999999999"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49999999999999"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49999999999999"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49999999999999"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49999999999999"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49999999999999"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49999999999999"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49999999999999"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49999999999999"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49999999999999"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49999999999999"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49999999999999"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49999999999999"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49999999999999"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49999999999999"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49999999999999"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49999999999999"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49999999999999"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49999999999999"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49999999999999"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49999999999999"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49999999999999"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49999999999999"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49999999999999"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49999999999999"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49999999999999"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49999999999999"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49999999999999"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49999999999999"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49999999999999"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49999999999999"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49999999999999"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49999999999999"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49999999999999"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49999999999999"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49999999999999"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49999999999999"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49999999999999"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49999999999999"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49999999999999"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49999999999999"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49999999999999"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49999999999999"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49999999999999"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49999999999999"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49999999999999"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49999999999999"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49999999999999"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49999999999999"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49999999999999"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49999999999999"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49999999999999"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49999999999999"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49999999999999"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49999999999999"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49999999999999"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49999999999999"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49999999999999"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49999999999999"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49999999999999"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49999999999999"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49999999999999"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49999999999999"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49999999999999"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49999999999999"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49999999999999"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49999999999999"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49999999999999"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49999999999999"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49999999999999"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49999999999999"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49999999999999"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49999999999999"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49999999999999"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49999999999999"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49999999999999"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49999999999999"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49999999999999"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49999999999999"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49999999999999"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49999999999999"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49999999999999"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49999999999999"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49999999999999"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49999999999999"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49999999999999"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49999999999999"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49999999999999"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49999999999999"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49999999999999"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49999999999999"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49999999999999"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49999999999999"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49999999999999"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49999999999999"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49999999999999"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49999999999999"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49999999999999"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49999999999999"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49999999999999"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49999999999999"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49999999999999"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49999999999999"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49999999999999"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49999999999999"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49999999999999"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49999999999999"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49999999999999"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49999999999999"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49999999999999"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49999999999999"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49999999999999"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49999999999999"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49999999999999"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49999999999999"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49999999999999"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49999999999999"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49999999999999"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49999999999999"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49999999999999"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49999999999999"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49999999999999"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49999999999999"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49999999999999"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49999999999999"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49999999999999"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49999999999999"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49999999999999"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49999999999999"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49999999999999"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49999999999999"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49999999999999"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49999999999999"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49999999999999"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49999999999999"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49999999999999"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49999999999999"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49999999999999"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49999999999999"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49999999999999"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49999999999999"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49999999999999"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49999999999999"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49999999999999"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49999999999999"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49999999999999"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49999999999999"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49999999999999"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49999999999999"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49999999999999"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49999999999999"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49999999999999"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49999999999999"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49999999999999"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49999999999999"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49999999999999"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49999999999999"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49999999999999"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49999999999999"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49999999999999"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49999999999999"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49999999999999"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49999999999999"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49999999999999"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49999999999999"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49999999999999"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49999999999999"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49999999999999"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49999999999999"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49999999999999"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49999999999999"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49999999999999"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49999999999999"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49999999999999"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49999999999999"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49999999999999"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49999999999999"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49999999999999"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49999999999999"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49999999999999"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49999999999999"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49999999999999"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49999999999999"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49999999999999"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49999999999999"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49999999999999"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49999999999999"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49999999999999"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49999999999999"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49999999999999"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49999999999999"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49999999999999"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49999999999999"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49999999999999"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49999999999999"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49999999999999"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49999999999999"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49999999999999"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49999999999999"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49999999999999"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49999999999999"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49999999999999"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49999999999999"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49999999999999"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49999999999999"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49999999999999"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49999999999999"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49999999999999"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49999999999999"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49999999999999"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49999999999999"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49999999999999"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49999999999999"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49999999999999"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49999999999999"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49999999999999"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49999999999999"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49999999999999"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49999999999999"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49999999999999"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49999999999999"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49999999999999"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49999999999999"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49999999999999"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49999999999999"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49999999999999"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49999999999999"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49999999999999"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49999999999999"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49999999999999"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49999999999999"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49999999999999"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49999999999999"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49999999999999"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49999999999999"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49999999999999"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49999999999999"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49999999999999"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49999999999999"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49999999999999"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49999999999999"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49999999999999"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49999999999999"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49999999999999"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49999999999999"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49999999999999"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49999999999999"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49999999999999"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49999999999999"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49999999999999"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49999999999999"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49999999999999"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49999999999999"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49999999999999"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49999999999999"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49999999999999"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49999999999999"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49999999999999"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49999999999999"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49999999999999"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49999999999999"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49999999999999"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49999999999999"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49999999999999"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49999999999999"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49999999999999"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49999999999999"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49999999999999"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49999999999999"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49999999999999"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49999999999999"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49999999999999"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49999999999999"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49999999999999"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49999999999999"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49999999999999"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49999999999999"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49999999999999"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49999999999999"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49999999999999"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49999999999999"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49999999999999"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49999999999999"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49999999999999"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49999999999999"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49999999999999"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49999999999999"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49999999999999"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49999999999999"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49999999999999"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49999999999999"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49999999999999"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49999999999999"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49999999999999"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49999999999999"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49999999999999"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49999999999999"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49999999999999"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49999999999999"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49999999999999"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49999999999999"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49999999999999"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49999999999999"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49999999999999"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49999999999999"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49999999999999"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49999999999999"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49999999999999"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49999999999999"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49999999999999"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49999999999999"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49999999999999"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49999999999999"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49999999999999"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49999999999999"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49999999999999"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49999999999999"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49999999999999"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49999999999999"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49999999999999"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49999999999999"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49999999999999"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49999999999999"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49999999999999"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49999999999999"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49999999999999"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49999999999999"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49999999999999"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49999999999999"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49999999999999"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49999999999999"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49999999999999"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49999999999999"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49999999999999"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49999999999999"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49999999999999"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49999999999999"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49999999999999"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49999999999999"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49999999999999"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49999999999999"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49999999999999"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49999999999999"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49999999999999"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49999999999999"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49999999999999"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49999999999999"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49999999999999"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49999999999999"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49999999999999"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49999999999999"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49999999999999"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49999999999999"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49999999999999"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49999999999999"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49999999999999"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49999999999999"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49999999999999"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49999999999999"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49999999999999"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49999999999999"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49999999999999"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49999999999999"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49999999999999"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49999999999999"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49999999999999"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49999999999999"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49999999999999"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49999999999999"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49999999999999"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49999999999999"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49999999999999"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49999999999999"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49999999999999"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49999999999999"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49999999999999"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49999999999999"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49999999999999"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49999999999999"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49999999999999"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49999999999999"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49999999999999"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49999999999999"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49999999999999"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49999999999999"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49999999999999"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49999999999999"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49999999999999"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49999999999999"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49999999999999"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49999999999999"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49999999999999"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49999999999999"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49999999999999"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49999999999999"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49999999999999"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49999999999999"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49999999999999"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49999999999999"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49999999999999"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49999999999999"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49999999999999"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49999999999999"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49999999999999"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49999999999999"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49999999999999"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49999999999999"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49999999999999"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49999999999999"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49999999999999"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49999999999999"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49999999999999"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49999999999999"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49999999999999"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49999999999999"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49999999999999"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49999999999999"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49999999999999"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49999999999999"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49999999999999"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49999999999999"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49999999999999"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49999999999999"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49999999999999"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49999999999999"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49999999999999"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49999999999999"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49999999999999"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49999999999999"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49999999999999"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49999999999999"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49999999999999"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49999999999999"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49999999999999"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49999999999999"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49999999999999"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49999999999999"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49999999999999"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49999999999999"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49999999999999"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49999999999999"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49999999999999"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49999999999999"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49999999999999"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49999999999999"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49999999999999"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49999999999999"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49999999999999"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49999999999999"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49999999999999"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49999999999999"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49999999999999"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49999999999999"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49999999999999"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49999999999999"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49999999999999"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49999999999999"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49999999999999"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49999999999999"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49999999999999"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49999999999999"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49999999999999"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49999999999999"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49999999999999"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49999999999999"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49999999999999"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49999999999999"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49999999999999"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49999999999999"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49999999999999"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49999999999999"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49999999999999"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49999999999999"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49999999999999"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49999999999999"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49999999999999"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49999999999999"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49999999999999"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49999999999999"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49999999999999"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49999999999999"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49999999999999"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49999999999999"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49999999999999"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49999999999999"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49999999999999"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49999999999999"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49999999999999"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49999999999999"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49999999999999"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49999999999999"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49999999999999"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49999999999999"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49999999999999"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49999999999999"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49999999999999"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49999999999999"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49999999999999"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49999999999999"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49999999999999"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49999999999999"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49999999999999"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49999999999999"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49999999999999"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49999999999999"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49999999999999"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49999999999999"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49999999999999"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49999999999999"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49999999999999"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49999999999999"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49999999999999"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49999999999999"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49999999999999"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49999999999999"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49999999999999"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49999999999999"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49999999999999"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49999999999999"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49999999999999"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49999999999999"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49999999999999"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49999999999999"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49999999999999"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49999999999999"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49999999999999"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49999999999999"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49999999999999"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49999999999999"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49999999999999"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49999999999999"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49999999999999"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49999999999999"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49999999999999"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49999999999999"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49999999999999"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49999999999999"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49999999999999"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49999999999999"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49999999999999"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49999999999999"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49999999999999"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49999999999999"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49999999999999"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49999999999999"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49999999999999"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49999999999999"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49999999999999"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49999999999999"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49999999999999"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49999999999999"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49999999999999"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49999999999999"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49999999999999"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49999999999999"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49999999999999"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49999999999999"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49999999999999"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49999999999999"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49999999999999"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49999999999999"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49999999999999"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49999999999999"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49999999999999"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49999999999999"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49999999999999"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49999999999999"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49999999999999"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49999999999999"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49999999999999"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49999999999999"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49999999999999"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49999999999999"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49999999999999"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49999999999999"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49999999999999"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49999999999999"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49999999999999"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49999999999999"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49999999999999"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49999999999999"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49999999999999"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49999999999999"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49999999999999"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49999999999999"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49999999999999"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49999999999999"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49999999999999"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49999999999999"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49999999999999"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49999999999999"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49999999999999"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49999999999999"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49999999999999"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49999999999999"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49999999999999"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49999999999999"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49999999999999"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49999999999999"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49999999999999"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49999999999999"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49999999999999"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49999999999999"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49999999999999"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49999999999999"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49999999999999"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49999999999999"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49999999999999"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49999999999999"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49999999999999"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49999999999999"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49999999999999"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49999999999999"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49999999999999"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49999999999999"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49999999999999"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49999999999999"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49999999999999"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49999999999999"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49999999999999"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49999999999999"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49999999999999"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49999999999999"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49999999999999"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49999999999999"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49999999999999"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49999999999999"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49999999999999"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49999999999999"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49999999999999"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49999999999999"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49999999999999"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49999999999999"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49999999999999"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49999999999999"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49999999999999"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49999999999999"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49999999999999"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49999999999999"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49999999999999"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49999999999999"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49999999999999"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49999999999999"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49999999999999"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49999999999999"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49999999999999"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49999999999999"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49999999999999"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49999999999999"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49999999999999"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49999999999999"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49999999999999"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49999999999999"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49999999999999"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49999999999999"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49999999999999"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49999999999999"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49999999999999"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49999999999999"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49999999999999"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49999999999999"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49999999999999"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49999999999999"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49999999999999"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49999999999999"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49999999999999"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49999999999999"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49999999999999"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49999999999999"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49999999999999"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49999999999999"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49999999999999"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49999999999999"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49999999999999"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49999999999999"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49999999999999"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49999999999999"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49999999999999"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49999999999999"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49999999999999"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49999999999999"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49999999999999"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49999999999999"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49999999999999"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49999999999999"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49999999999999"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49999999999999"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49999999999999"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49999999999999"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49999999999999"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49999999999999"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49999999999999"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49999999999999"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49999999999999"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49999999999999"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49999999999999"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49999999999999"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49999999999999"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49999999999999"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49999999999999"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49999999999999"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49999999999999"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49999999999999"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49999999999999"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49999999999999"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49999999999999"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49999999999999"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49999999999999"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49999999999999"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49999999999999"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49999999999999"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49999999999999"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49999999999999"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49999999999999"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49999999999999"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49999999999999"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49999999999999"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49999999999999"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49999999999999"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49999999999999"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49999999999999"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49999999999999"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49999999999999"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49999999999999"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49999999999999"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49999999999999"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49999999999999"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49999999999999"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49999999999999"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49999999999999"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49999999999999"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49999999999999"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49999999999999"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49999999999999"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49999999999999"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49999999999999"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49999999999999"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49999999999999"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49999999999999"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49999999999999"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49999999999999"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49999999999999"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49999999999999"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49999999999999"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49999999999999"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49999999999999"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49999999999999"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49999999999999"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49999999999999"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49999999999999"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49999999999999"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49999999999999"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49999999999999"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49999999999999"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49999999999999"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49999999999999"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49999999999999"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49999999999999"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49999999999999"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49999999999999"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49999999999999"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49999999999999"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49999999999999"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49999999999999"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49999999999999"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49999999999999"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49999999999999"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49999999999999"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49999999999999"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49999999999999"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49999999999999"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49999999999999"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49999999999999"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49999999999999"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49999999999999"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49999999999999"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49999999999999"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49999999999999"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49999999999999"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49999999999999"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49999999999999"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49999999999999"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49999999999999"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49999999999999"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49999999999999"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49999999999999"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49999999999999"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49999999999999"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49999999999999"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49999999999999"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49999999999999"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49999999999999"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49999999999999"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49999999999999"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49999999999999"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49999999999999"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49999999999999"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49999999999999"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49999999999999"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49999999999999"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49999999999999"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49999999999999"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49999999999999"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49999999999999"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49999999999999"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49999999999999"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49999999999999"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49999999999999"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49999999999999"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49999999999999"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49999999999999"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49999999999999"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49999999999999"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49999999999999"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49999999999999"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49999999999999"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49999999999999"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49999999999999"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49999999999999"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49999999999999"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49999999999999"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49999999999999"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49999999999999"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49999999999999"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49999999999999"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49999999999999"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49999999999999"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49999999999999"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49999999999999"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49999999999999"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49999999999999"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49999999999999"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49999999999999"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49999999999999"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49999999999999"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49999999999999"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49999999999999"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49999999999999"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49999999999999"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49999999999999"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49999999999999"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49999999999999"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49999999999999"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49999999999999"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49999999999999"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49999999999999"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49999999999999"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49999999999999"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49999999999999"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49999999999999"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49999999999999"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49999999999999"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49999999999999"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49999999999999"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49999999999999"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49999999999999"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49999999999999"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49999999999999"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49999999999999"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49999999999999"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49999999999999"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49999999999999"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49999999999999"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49999999999999"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49999999999999"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49999999999999"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49999999999999"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49999999999999"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49999999999999"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49999999999999"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49999999999999"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49999999999999"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49999999999999"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49999999999999"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49999999999999"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49999999999999"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49999999999999"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49999999999999"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49999999999999"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49999999999999"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49999999999999"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49999999999999"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49999999999999"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49999999999999"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49999999999999"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49999999999999"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49999999999999"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49999999999999"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49999999999999"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49999999999999"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49999999999999"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49999999999999"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49999999999999"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49999999999999"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49999999999999"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49999999999999"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49999999999999"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49999999999999"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49999999999999"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49999999999999"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49999999999999"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49999999999999"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49999999999999"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49999999999999"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49999999999999"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49999999999999"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49999999999999"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49999999999999"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49999999999999"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49999999999999"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49999999999999"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49999999999999"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49999999999999"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49999999999999"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49999999999999"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49999999999999"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49999999999999"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49999999999999"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49999999999999"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49999999999999"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49999999999999"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49999999999999"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49999999999999"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49999999999999"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49999999999999"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49999999999999"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49999999999999"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49999999999999"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49999999999999"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49999999999999"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49999999999999"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49999999999999"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49999999999999"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49999999999999"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49999999999999"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49999999999999"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49999999999999"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49999999999999"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49999999999999"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49999999999999"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49999999999999"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49999999999999"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49999999999999"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49999999999999"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49999999999999"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49999999999999"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49999999999999"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49999999999999"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49999999999999"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49999999999999"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49999999999999"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49999999999999"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49999999999999"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49999999999999"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49999999999999"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49999999999999"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49999999999999"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49999999999999"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49999999999999"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49999999999999"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49999999999999"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49999999999999"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49999999999999"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49999999999999"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49999999999999"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49999999999999"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49999999999999"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49999999999999"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49999999999999"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49999999999999"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49999999999999"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49999999999999"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49999999999999"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49999999999999"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49999999999999"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49999999999999"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49999999999999"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49999999999999"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49999999999999"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49999999999999"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49999999999999"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49999999999999"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49999999999999"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49999999999999"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49999999999999"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49999999999999"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49999999999999"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49999999999999"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49999999999999"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49999999999999"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49999999999999"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49999999999999"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49999999999999"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49999999999999"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49999999999999"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49999999999999"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49999999999999"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49999999999999"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49999999999999"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49999999999999"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49999999999999"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49999999999999"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49999999999999"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49999999999999"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49999999999999"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49999999999999"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49999999999999"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49999999999999"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49999999999999"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49999999999999"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49999999999999"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49999999999999"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49999999999999"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49999999999999"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49999999999999"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49999999999999"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49999999999999"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49999999999999"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49999999999999"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49999999999999"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49999999999999"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49999999999999"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49999999999999"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49999999999999"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49999999999999"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49999999999999"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49999999999999"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49999999999999"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49999999999999"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49999999999999"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49999999999999"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49999999999999"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49999999999999"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49999999999999"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49999999999999"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49999999999999"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49999999999999"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49999999999999"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49999999999999"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49999999999999"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49999999999999"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49999999999999"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49999999999999"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49999999999999"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49999999999999"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49999999999999"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49999999999999"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49999999999999"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49999999999999"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49999999999999"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49999999999999"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49999999999999"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49999999999999"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49999999999999"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49999999999999"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49999999999999"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49999999999999"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49999999999999"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49999999999999"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49999999999999"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49999999999999"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49999999999999"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49999999999999"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49999999999999"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49999999999999"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49999999999999"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49999999999999"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49999999999999"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49999999999999"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49999999999999"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49999999999999"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49999999999999"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49999999999999"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49999999999999"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49999999999999"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49999999999999"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49999999999999"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49999999999999"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49999999999999"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49999999999999"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49999999999999"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49999999999999"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49999999999999"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49999999999999"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49999999999999"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49999999999999"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49999999999999"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49999999999999"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49999999999999"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49999999999999"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49999999999999"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49999999999999"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49999999999999"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49999999999999"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49999999999999"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49999999999999"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49999999999999"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49999999999999"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49999999999999"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49999999999999"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49999999999999"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49999999999999"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49999999999999"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49999999999999"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49999999999999"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49999999999999"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49999999999999"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49999999999999"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49999999999999"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49999999999999"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49999999999999"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49999999999999"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49999999999999"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49999999999999"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49999999999999"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49999999999999"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49999999999999"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49999999999999"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49999999999999"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49999999999999"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49999999999999"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49999999999999"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49999999999999"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49999999999999"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49999999999999"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49999999999999"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49999999999999"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49999999999999"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49999999999999"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49999999999999"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49999999999999"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49999999999999"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49999999999999"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49999999999999"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49999999999999"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49999999999999"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49999999999999"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49999999999999"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49999999999999"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49999999999999"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49999999999999"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49999999999999"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49999999999999"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49999999999999"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49999999999999"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49999999999999"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49999999999999"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49999999999999"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49999999999999"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49999999999999"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49999999999999"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49999999999999"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49999999999999"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49999999999999"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49999999999999"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49999999999999"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49999999999999"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49999999999999"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49999999999999"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49999999999999"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49999999999999"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49999999999999"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49999999999999"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49999999999999"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49999999999999"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49999999999999"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49999999999999"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49999999999999"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49999999999999"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49999999999999"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49999999999999"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49999999999999"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49999999999999"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49999999999999"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49999999999999"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49999999999999"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49999999999999"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49999999999999"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49999999999999"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49999999999999"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49999999999999"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49999999999999"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49999999999999"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49999999999999"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49999999999999"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49999999999999"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49999999999999"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49999999999999"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49999999999999"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49999999999999"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49999999999999"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49999999999999"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49999999999999"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49999999999999"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49999999999999"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49999999999999"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49999999999999"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49999999999999"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49999999999999"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49999999999999"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49999999999999"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49999999999999"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49999999999999"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49999999999999"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49999999999999"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49999999999999"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49999999999999"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49999999999999"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49999999999999"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49999999999999"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49999999999999"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49999999999999"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49999999999999"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49999999999999"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49999999999999"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49999999999999"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49999999999999"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49999999999999"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49999999999999"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49999999999999"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49999999999999"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49999999999999"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49999999999999"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49999999999999"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49999999999999"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49999999999999"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49999999999999"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49999999999999"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49999999999999"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49999999999999"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49999999999999"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49999999999999"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49999999999999"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49999999999999"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49999999999999"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49999999999999"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49999999999999"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49999999999999"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49999999999999"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49999999999999"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49999999999999"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49999999999999"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49999999999999"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49999999999999"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49999999999999"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49999999999999"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49999999999999"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49999999999999"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49999999999999"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49999999999999"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49999999999999"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49999999999999"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49999999999999"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49999999999999"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49999999999999"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49999999999999"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49999999999999"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49999999999999"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49999999999999"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49999999999999"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49999999999999"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49999999999999"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49999999999999"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49999999999999"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49999999999999"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49999999999999"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49999999999999"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49999999999999"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49999999999999"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49999999999999"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49999999999999"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49999999999999"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49999999999999"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49999999999999"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49999999999999"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49999999999999"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49999999999999"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49999999999999"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49999999999999"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49999999999999"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49999999999999"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49999999999999"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49999999999999"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49999999999999"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49999999999999"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49999999999999"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49999999999999"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49999999999999"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49999999999999"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49999999999999"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49999999999999"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49999999999999"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49999999999999"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49999999999999"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49999999999999"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49999999999999"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49999999999999"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49999999999999"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49999999999999"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49999999999999"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49999999999999"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49999999999999"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49999999999999"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49999999999999"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49999999999999"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49999999999999"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49999999999999"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49999999999999"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49999999999999"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49999999999999"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49999999999999"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49999999999999"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49999999999999"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49999999999999"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49999999999999"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49999999999999"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49999999999999"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49999999999999"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49999999999999"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49999999999999"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49999999999999"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49999999999999"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49999999999999"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49999999999999"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49999999999999"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49999999999999"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49999999999999"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49999999999999"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49999999999999"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49999999999999"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49999999999999"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49999999999999"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49999999999999"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49999999999999"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49999999999999"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49999999999999"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49999999999999"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49999999999999"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49999999999999"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49999999999999"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49999999999999"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49999999999999"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49999999999999"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49999999999999"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49999999999999"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49999999999999"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49999999999999"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49999999999999"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49999999999999"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49999999999999"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49999999999999"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49999999999999"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49999999999999"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49999999999999"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49999999999999"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49999999999999"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49999999999999"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49999999999999"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49999999999999"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49999999999999"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49999999999999"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49999999999999"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49999999999999"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49999999999999"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49999999999999"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49999999999999"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49999999999999"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49999999999999"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49999999999999"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49999999999999"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49999999999999"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49999999999999"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49999999999999"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49999999999999"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49999999999999"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49999999999999"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49999999999999"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49999999999999"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49999999999999"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49999999999999"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49999999999999"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49999999999999"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49999999999999"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49999999999999"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49999999999999"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49999999999999"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49999999999999"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49999999999999"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49999999999999"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49999999999999"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49999999999999"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49999999999999"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49999999999999"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49999999999999"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49999999999999"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49999999999999"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49999999999999"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49999999999999"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49999999999999"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49999999999999"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49999999999999"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49999999999999"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49999999999999"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49999999999999"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49999999999999"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49999999999999"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49999999999999"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49999999999999"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49999999999999"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49999999999999"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49999999999999"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49999999999999"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49999999999999"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49999999999999"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49999999999999"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49999999999999"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49999999999999"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49999999999999"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49999999999999"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49999999999999"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49999999999999"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49999999999999"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49999999999999"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49999999999999"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49999999999999"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49999999999999"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49999999999999"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49999999999999"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49999999999999"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49999999999999"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49999999999999"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49999999999999"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49999999999999"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49999999999999"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49999999999999"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49999999999999"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49999999999999"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49999999999999"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49999999999999"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49999999999999"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49999999999999"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49999999999999"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49999999999999"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49999999999999"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49999999999999"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49999999999999"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49999999999999"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49999999999999"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49999999999999"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49999999999999"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49999999999999"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49999999999999"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49999999999999"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49999999999999"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49999999999999"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49999999999999"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49999999999999"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49999999999999"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49999999999999"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49999999999999"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49999999999999"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49999999999999"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49999999999999"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49999999999999"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49999999999999"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49999999999999"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49999999999999"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49999999999999"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49999999999999"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49999999999999"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49999999999999"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49999999999999"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49999999999999"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49999999999999"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49999999999999"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1" customWidth="1"/>
    <col min="3" max="3" width="40" style="15" customWidth="1"/>
    <col min="4" max="4" width="59" style="15" customWidth="1"/>
    <col min="5" max="5" width="1.76562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4"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6" bestFit="1" customWidth="1"/>
    <col min="2" max="2" width="43" style="156" customWidth="1"/>
    <col min="3" max="3" width="40" style="156" customWidth="1"/>
    <col min="4" max="4" width="23" style="156" customWidth="1"/>
    <col min="5" max="5" width="12.765625" style="156" customWidth="1"/>
    <col min="6" max="6" width="12.765625" style="157" customWidth="1"/>
    <col min="7" max="7" width="15.15234375" style="156" customWidth="1"/>
    <col min="8" max="8" width="24" style="156" customWidth="1"/>
    <col min="9" max="9" width="28" style="156" customWidth="1"/>
    <col min="10" max="10" width="11" style="156" hidden="1" customWidth="1"/>
    <col min="11" max="11" width="110.765625" style="156" hidden="1" customWidth="1"/>
    <col min="12" max="12" width="17.46093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Gregor, Jonathan</cp:lastModifiedBy>
  <cp:revision/>
  <dcterms:created xsi:type="dcterms:W3CDTF">2010-06-21T21:00:23Z</dcterms:created>
  <dcterms:modified xsi:type="dcterms:W3CDTF">2025-05-21T12:00:38Z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